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G:\Mi unidad\UAM\Academia\24O\MEC\v_1_4\"/>
    </mc:Choice>
  </mc:AlternateContent>
  <xr:revisionPtr revIDLastSave="0" documentId="13_ncr:1_{5A0FB430-CF42-4C10-88DE-B43BF5EA5DC8}" xr6:coauthVersionLast="47" xr6:coauthVersionMax="47" xr10:uidLastSave="{00000000-0000-0000-0000-000000000000}"/>
  <bookViews>
    <workbookView xWindow="40840" yWindow="2140" windowWidth="19490" windowHeight="16860" xr2:uid="{1A057F9A-5FCA-4F8B-B05C-D3B5A315E05F}"/>
  </bookViews>
  <sheets>
    <sheet name="Hoja1" sheetId="1" r:id="rId1"/>
    <sheet name="Hoja2" sheetId="2" r:id="rId2"/>
    <sheet name="Hoja3" sheetId="3" r:id="rId3"/>
  </sheets>
  <externalReferences>
    <externalReference r:id="rId4"/>
  </externalReferences>
  <definedNames>
    <definedName name="_xlnm.Print_Area" localSheetId="0">Hoja1!$B$2:$N$35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5" i="1" l="1"/>
  <c r="H34" i="1"/>
  <c r="H33" i="1"/>
  <c r="H32" i="1"/>
  <c r="H31" i="1"/>
  <c r="I31" i="1" s="1"/>
  <c r="H30" i="1"/>
  <c r="I30" i="1" s="1"/>
  <c r="E17" i="1"/>
  <c r="H11" i="1"/>
  <c r="D15" i="1"/>
  <c r="D14" i="1"/>
  <c r="M15" i="1"/>
  <c r="M14" i="1"/>
  <c r="M12" i="1"/>
  <c r="M11" i="1"/>
  <c r="I17" i="1"/>
  <c r="I18" i="1"/>
  <c r="M24" i="1"/>
  <c r="M18" i="1"/>
  <c r="M17" i="1"/>
  <c r="M6" i="1"/>
  <c r="M5" i="1"/>
  <c r="M9" i="1" s="1"/>
  <c r="I5" i="1"/>
  <c r="I24" i="1" s="1"/>
  <c r="I15" i="1"/>
  <c r="I14" i="1"/>
  <c r="E20" i="1"/>
  <c r="E15" i="1"/>
  <c r="E7" i="1"/>
  <c r="E6" i="1"/>
  <c r="M20" i="1"/>
  <c r="I20" i="1"/>
  <c r="M21" i="1"/>
  <c r="I21" i="1"/>
  <c r="D8" i="1" l="1"/>
  <c r="H8" i="1" s="1"/>
  <c r="L6" i="1"/>
  <c r="H10" i="1"/>
  <c r="H25" i="1"/>
  <c r="L25" i="1"/>
  <c r="L5" i="1"/>
  <c r="L9" i="1" s="1"/>
  <c r="L18" i="1" s="1"/>
  <c r="L24" i="1" s="1"/>
  <c r="I35" i="1" s="1"/>
  <c r="I9" i="1"/>
  <c r="M7" i="1"/>
  <c r="H5" i="1"/>
  <c r="H9" i="1" s="1"/>
  <c r="H18" i="1" s="1"/>
  <c r="H24" i="1" s="1"/>
  <c r="I33" i="1" s="1"/>
  <c r="L17" i="1" l="1"/>
  <c r="L23" i="1" s="1"/>
  <c r="I34" i="1" s="1"/>
  <c r="L11" i="1"/>
  <c r="H17" i="1"/>
  <c r="H23" i="1" s="1"/>
  <c r="I32" i="1" s="1"/>
  <c r="L7" i="1" l="1"/>
  <c r="L12" i="1" s="1"/>
</calcChain>
</file>

<file path=xl/sharedStrings.xml><?xml version="1.0" encoding="utf-8"?>
<sst xmlns="http://schemas.openxmlformats.org/spreadsheetml/2006/main" count="89" uniqueCount="65">
  <si>
    <t>r2</t>
  </si>
  <si>
    <t>r3</t>
  </si>
  <si>
    <t>r4</t>
  </si>
  <si>
    <t>E.V.</t>
  </si>
  <si>
    <t>r1</t>
  </si>
  <si>
    <t>E.A.</t>
  </si>
  <si>
    <t>rad/s2</t>
  </si>
  <si>
    <t>ING. ROMY PEREZ MORENO</t>
  </si>
  <si>
    <t>Conf</t>
  </si>
  <si>
    <t>ABIERTA</t>
  </si>
  <si>
    <t>rad/s</t>
  </si>
  <si>
    <t>°</t>
  </si>
  <si>
    <r>
      <t>q</t>
    </r>
    <r>
      <rPr>
        <sz val="10"/>
        <rFont val="Arial"/>
        <family val="2"/>
      </rPr>
      <t>3</t>
    </r>
  </si>
  <si>
    <r>
      <t>q</t>
    </r>
    <r>
      <rPr>
        <sz val="10"/>
        <rFont val="Arial"/>
        <family val="2"/>
      </rPr>
      <t>2</t>
    </r>
  </si>
  <si>
    <r>
      <t>w</t>
    </r>
    <r>
      <rPr>
        <sz val="10"/>
        <rFont val="Arial"/>
        <family val="2"/>
      </rPr>
      <t>2</t>
    </r>
  </si>
  <si>
    <r>
      <t>a</t>
    </r>
    <r>
      <rPr>
        <sz val="10"/>
        <rFont val="Arial"/>
        <family val="2"/>
      </rPr>
      <t>2</t>
    </r>
  </si>
  <si>
    <r>
      <t>q</t>
    </r>
    <r>
      <rPr>
        <sz val="10"/>
        <rFont val="Arial"/>
        <family val="2"/>
      </rPr>
      <t>1</t>
    </r>
  </si>
  <si>
    <r>
      <t>q</t>
    </r>
    <r>
      <rPr>
        <sz val="10"/>
        <rFont val="Arial"/>
        <family val="2"/>
      </rPr>
      <t>4</t>
    </r>
  </si>
  <si>
    <r>
      <t>w</t>
    </r>
    <r>
      <rPr>
        <sz val="10"/>
        <rFont val="Arial"/>
        <family val="2"/>
      </rPr>
      <t>3</t>
    </r>
  </si>
  <si>
    <r>
      <t>a</t>
    </r>
    <r>
      <rPr>
        <sz val="10"/>
        <rFont val="Arial"/>
        <family val="2"/>
      </rPr>
      <t>3</t>
    </r>
  </si>
  <si>
    <t>Dato del problema</t>
  </si>
  <si>
    <t>Resultados</t>
  </si>
  <si>
    <t>HORARIO</t>
  </si>
  <si>
    <t>ANTIHORARIO</t>
  </si>
  <si>
    <t>rpm</t>
  </si>
  <si>
    <t>IGUAL</t>
  </si>
  <si>
    <t>MANIVELA CORREDERA - GRÁFICO (v 1.4 - 2024)</t>
  </si>
  <si>
    <t>Distancia</t>
  </si>
  <si>
    <t>Velocidad</t>
  </si>
  <si>
    <t>Configuración</t>
  </si>
  <si>
    <t>Giro</t>
  </si>
  <si>
    <t>mm</t>
  </si>
  <si>
    <t>cm</t>
  </si>
  <si>
    <t>CRUZADA</t>
  </si>
  <si>
    <t>m</t>
  </si>
  <si>
    <t>ft</t>
  </si>
  <si>
    <t>in</t>
  </si>
  <si>
    <t>yd</t>
  </si>
  <si>
    <t>OPUESTO</t>
  </si>
  <si>
    <t>Sentido</t>
  </si>
  <si>
    <r>
      <t>a</t>
    </r>
    <r>
      <rPr>
        <sz val="10"/>
        <rFont val="Arial"/>
        <family val="2"/>
      </rPr>
      <t>3</t>
    </r>
  </si>
  <si>
    <t>|ANA|</t>
  </si>
  <si>
    <t>|ATA|</t>
  </si>
  <si>
    <t>|ANBA|</t>
  </si>
  <si>
    <t>dATA</t>
  </si>
  <si>
    <t>dANBA</t>
  </si>
  <si>
    <t>dATBA</t>
  </si>
  <si>
    <t>dAB</t>
  </si>
  <si>
    <t>|ATBA|</t>
  </si>
  <si>
    <t>|AB|</t>
  </si>
  <si>
    <t>AB</t>
  </si>
  <si>
    <r>
      <t>q</t>
    </r>
    <r>
      <rPr>
        <sz val="10"/>
        <rFont val="Arial"/>
        <family val="2"/>
      </rPr>
      <t>AB</t>
    </r>
  </si>
  <si>
    <t>|VA|</t>
  </si>
  <si>
    <t>dVBA</t>
  </si>
  <si>
    <t>dVB</t>
  </si>
  <si>
    <t>VB</t>
  </si>
  <si>
    <t>|VB|</t>
  </si>
  <si>
    <r>
      <t>q</t>
    </r>
    <r>
      <rPr>
        <sz val="10"/>
        <rFont val="Arial"/>
        <family val="2"/>
      </rPr>
      <t>VB</t>
    </r>
  </si>
  <si>
    <t>Error</t>
  </si>
  <si>
    <t>Trazar en el CAD</t>
  </si>
  <si>
    <t>Medir, interpretar en el CAD</t>
  </si>
  <si>
    <t>Resultados del Excel Ecuaciones</t>
  </si>
  <si>
    <t>|VBA|</t>
  </si>
  <si>
    <t>dVA</t>
  </si>
  <si>
    <t>dANA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</si>
</sst>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%"/>
  </numFmts>
  <fonts count="8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Symbol"/>
      <family val="1"/>
      <charset val="2"/>
    </font>
    <font>
      <sz val="10"/>
      <name val="Arial"/>
      <family val="2"/>
    </font>
    <font>
      <sz val="10"/>
      <color indexed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4999237037263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164" fontId="4" fillId="0" borderId="0" xfId="0" applyNumberFormat="1" applyFont="1"/>
    <xf numFmtId="0" fontId="1" fillId="0" borderId="0" xfId="0" applyFont="1"/>
    <xf numFmtId="164" fontId="1" fillId="0" borderId="0" xfId="0" applyNumberFormat="1" applyFont="1"/>
    <xf numFmtId="164" fontId="6" fillId="2" borderId="0" xfId="0" applyNumberFormat="1" applyFont="1" applyFill="1" applyProtection="1">
      <protection locked="0"/>
    </xf>
    <xf numFmtId="0" fontId="6" fillId="0" borderId="0" xfId="0" applyFont="1"/>
    <xf numFmtId="0" fontId="5" fillId="0" borderId="0" xfId="0" applyFont="1"/>
    <xf numFmtId="164" fontId="6" fillId="0" borderId="0" xfId="0" applyNumberFormat="1" applyFont="1"/>
    <xf numFmtId="0" fontId="4" fillId="2" borderId="0" xfId="0" applyFont="1" applyFill="1"/>
    <xf numFmtId="164" fontId="4" fillId="3" borderId="0" xfId="0" applyNumberFormat="1" applyFont="1" applyFill="1" applyProtection="1">
      <protection locked="0"/>
    </xf>
    <xf numFmtId="164" fontId="6" fillId="3" borderId="0" xfId="0" applyNumberFormat="1" applyFont="1" applyFill="1" applyProtection="1">
      <protection locked="0"/>
    </xf>
    <xf numFmtId="0" fontId="3" fillId="0" borderId="1" xfId="0" applyFont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164" fontId="1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5" xfId="0" applyFont="1" applyBorder="1"/>
    <xf numFmtId="0" fontId="5" fillId="2" borderId="0" xfId="0" applyFont="1" applyFill="1"/>
    <xf numFmtId="0" fontId="6" fillId="0" borderId="5" xfId="0" applyFont="1" applyBorder="1"/>
    <xf numFmtId="0" fontId="6" fillId="0" borderId="4" xfId="0" applyFont="1" applyBorder="1"/>
    <xf numFmtId="0" fontId="6" fillId="2" borderId="0" xfId="0" applyFont="1" applyFill="1"/>
    <xf numFmtId="164" fontId="6" fillId="4" borderId="0" xfId="0" applyNumberFormat="1" applyFont="1" applyFill="1"/>
    <xf numFmtId="0" fontId="4" fillId="3" borderId="0" xfId="0" applyFont="1" applyFill="1"/>
    <xf numFmtId="0" fontId="5" fillId="3" borderId="0" xfId="0" applyFont="1" applyFill="1"/>
    <xf numFmtId="0" fontId="6" fillId="3" borderId="0" xfId="0" applyFont="1" applyFill="1"/>
    <xf numFmtId="0" fontId="5" fillId="5" borderId="0" xfId="0" applyFont="1" applyFill="1"/>
    <xf numFmtId="0" fontId="1" fillId="2" borderId="0" xfId="0" applyFont="1" applyFill="1"/>
    <xf numFmtId="0" fontId="1" fillId="4" borderId="0" xfId="0" applyFont="1" applyFill="1"/>
    <xf numFmtId="0" fontId="1" fillId="3" borderId="0" xfId="0" applyFont="1" applyFill="1"/>
    <xf numFmtId="0" fontId="1" fillId="5" borderId="0" xfId="0" applyFont="1" applyFill="1"/>
    <xf numFmtId="164" fontId="4" fillId="2" borderId="0" xfId="0" applyNumberFormat="1" applyFont="1" applyFill="1" applyProtection="1">
      <protection locked="0"/>
    </xf>
    <xf numFmtId="164" fontId="6" fillId="5" borderId="0" xfId="0" applyNumberFormat="1" applyFont="1" applyFill="1"/>
    <xf numFmtId="0" fontId="6" fillId="0" borderId="6" xfId="0" applyFont="1" applyBorder="1"/>
    <xf numFmtId="0" fontId="6" fillId="0" borderId="7" xfId="0" applyFont="1" applyBorder="1"/>
    <xf numFmtId="165" fontId="1" fillId="0" borderId="0" xfId="0" applyNumberFormat="1" applyFont="1"/>
    <xf numFmtId="0" fontId="5" fillId="6" borderId="0" xfId="0" applyFont="1" applyFill="1"/>
    <xf numFmtId="164" fontId="1" fillId="6" borderId="0" xfId="0" applyNumberFormat="1" applyFont="1" applyFill="1" applyProtection="1">
      <protection locked="0"/>
    </xf>
    <xf numFmtId="0" fontId="6" fillId="6" borderId="0" xfId="0" applyFont="1" applyFill="1"/>
    <xf numFmtId="0" fontId="1" fillId="6" borderId="0" xfId="0" applyFont="1" applyFill="1"/>
    <xf numFmtId="164" fontId="7" fillId="0" borderId="0" xfId="0" applyNumberFormat="1" applyFont="1"/>
    <xf numFmtId="0" fontId="7" fillId="0" borderId="0" xfId="0" applyFont="1"/>
    <xf numFmtId="164" fontId="4" fillId="2" borderId="0" xfId="0" applyNumberFormat="1" applyFont="1" applyFill="1" applyAlignment="1" applyProtection="1">
      <alignment horizontal="right"/>
      <protection locked="0"/>
    </xf>
    <xf numFmtId="0" fontId="4" fillId="4" borderId="0" xfId="0" applyFont="1" applyFill="1"/>
    <xf numFmtId="0" fontId="4" fillId="5" borderId="0" xfId="0" applyFont="1" applyFill="1"/>
    <xf numFmtId="0" fontId="4" fillId="0" borderId="0" xfId="0" applyFont="1" applyAlignment="1">
      <alignment horizontal="right"/>
    </xf>
    <xf numFmtId="0" fontId="1" fillId="7" borderId="0" xfId="0" applyFont="1" applyFill="1" applyProtection="1">
      <protection locked="0"/>
    </xf>
    <xf numFmtId="0" fontId="4" fillId="7" borderId="0" xfId="0" applyFont="1" applyFill="1" applyProtection="1">
      <protection locked="0"/>
    </xf>
    <xf numFmtId="0" fontId="1" fillId="2" borderId="0" xfId="0" applyFont="1" applyFill="1" applyProtection="1">
      <protection locked="0"/>
    </xf>
    <xf numFmtId="164" fontId="1" fillId="2" borderId="0" xfId="0" applyNumberFormat="1" applyFont="1" applyFill="1" applyProtection="1">
      <protection locked="0"/>
    </xf>
    <xf numFmtId="0" fontId="4" fillId="3" borderId="0" xfId="0" applyFont="1" applyFill="1" applyAlignment="1" applyProtection="1">
      <alignment horizontal="right"/>
      <protection locked="0"/>
    </xf>
    <xf numFmtId="0" fontId="3" fillId="0" borderId="8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164" fontId="4" fillId="0" borderId="0" xfId="0" applyNumberFormat="1" applyFont="1"/>
    <xf numFmtId="0" fontId="0" fillId="0" borderId="0" xfId="0"/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1">
    <cellStyle name="Normal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i%20unidad\UAM\Academia\24O\MEC\v_1_4\MC%20ecuaciones%20v1_4.xlsx" TargetMode="External"/><Relationship Id="rId1" Type="http://schemas.openxmlformats.org/officeDocument/2006/relationships/externalLinkPath" Target="MC%20ecuaciones%20v1_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oja1"/>
      <sheetName val="Hoja2"/>
      <sheetName val="Hoja3"/>
    </sheetNames>
    <sheetDataSet>
      <sheetData sheetId="0">
        <row r="4">
          <cell r="K4">
            <v>-29.452265221932294</v>
          </cell>
        </row>
        <row r="5">
          <cell r="K5">
            <v>-33.671008126802462</v>
          </cell>
        </row>
        <row r="6">
          <cell r="K6">
            <v>5383.2603322974801</v>
          </cell>
        </row>
        <row r="8">
          <cell r="K8">
            <v>156.10218385499203</v>
          </cell>
        </row>
        <row r="12">
          <cell r="K12">
            <v>9438.0876767064437</v>
          </cell>
        </row>
        <row r="14">
          <cell r="K14">
            <v>209071.56462337598</v>
          </cell>
        </row>
      </sheetData>
      <sheetData sheetId="1"/>
      <sheetData sheetId="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23B1D28-A557-4A69-BCDB-1F6D58E91EF2}" name="Tabla1" displayName="Tabla1" ref="C38:G44" totalsRowShown="0" headerRowDxfId="6" dataDxfId="5">
  <autoFilter ref="C38:G44" xr:uid="{E23B1D28-A557-4A69-BCDB-1F6D58E91EF2}"/>
  <tableColumns count="5">
    <tableColumn id="1" xr3:uid="{7511FFC6-4611-4E58-A30B-C15F561F5574}" name="Distancia" dataDxfId="4"/>
    <tableColumn id="2" xr3:uid="{8E920EC0-B263-40AA-8E8B-E6197C7CE1AA}" name="Velocidad" dataDxfId="3"/>
    <tableColumn id="3" xr3:uid="{9DF888C1-C279-4179-93F7-01E48DB69163}" name="Configuración" dataDxfId="2"/>
    <tableColumn id="4" xr3:uid="{996A1FD7-8FD3-4B9C-BA78-9935DBB18BC4}" name="Giro" dataDxfId="1"/>
    <tableColumn id="5" xr3:uid="{B32EBA65-58BA-46AA-A1A0-2C9AB473092D}" name="Sentido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6FEFAE-C81A-4AFE-81B2-EF3C40151909}">
  <dimension ref="B1:P44"/>
  <sheetViews>
    <sheetView tabSelected="1" workbookViewId="0">
      <selection activeCell="D23" sqref="D23"/>
    </sheetView>
  </sheetViews>
  <sheetFormatPr baseColWidth="10" defaultColWidth="9.1796875" defaultRowHeight="15.5" x14ac:dyDescent="0.35"/>
  <cols>
    <col min="1" max="1" width="3.54296875" customWidth="1"/>
    <col min="2" max="2" width="2.54296875" style="3" customWidth="1"/>
    <col min="3" max="3" width="6.7265625" style="3" customWidth="1"/>
    <col min="4" max="4" width="12.1796875" style="4" customWidth="1"/>
    <col min="5" max="5" width="15.1796875" style="3" customWidth="1"/>
    <col min="6" max="6" width="5.36328125" style="3" customWidth="1"/>
    <col min="7" max="7" width="5.453125" style="3" customWidth="1"/>
    <col min="8" max="8" width="14.81640625" style="4" customWidth="1"/>
    <col min="9" max="9" width="10.1796875" style="3" customWidth="1"/>
    <col min="10" max="10" width="5" style="3" customWidth="1"/>
    <col min="11" max="11" width="6.54296875" style="3" customWidth="1"/>
    <col min="12" max="12" width="17.453125" style="4" customWidth="1"/>
    <col min="13" max="13" width="10.1796875" style="3" customWidth="1"/>
    <col min="14" max="14" width="2.54296875" style="3" customWidth="1"/>
    <col min="15" max="15" width="16.54296875" style="3" customWidth="1"/>
    <col min="16" max="16" width="9.1796875" style="1" customWidth="1"/>
  </cols>
  <sheetData>
    <row r="1" spans="2:15" s="5" customFormat="1" ht="13" thickBot="1" x14ac:dyDescent="0.3">
      <c r="D1" s="6"/>
      <c r="H1" s="6"/>
      <c r="L1" s="6"/>
    </row>
    <row r="2" spans="2:15" s="3" customFormat="1" ht="13.5" thickBot="1" x14ac:dyDescent="0.35">
      <c r="B2" s="54" t="s">
        <v>26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6"/>
      <c r="O2" s="2"/>
    </row>
    <row r="3" spans="2:15" s="3" customFormat="1" ht="13" x14ac:dyDescent="0.3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6"/>
      <c r="O3" s="2"/>
    </row>
    <row r="4" spans="2:15" s="3" customFormat="1" ht="12.5" x14ac:dyDescent="0.25">
      <c r="B4" s="17"/>
      <c r="D4" s="18"/>
      <c r="E4" s="19"/>
      <c r="H4" s="4"/>
      <c r="L4" s="4"/>
      <c r="N4" s="20"/>
    </row>
    <row r="5" spans="2:15" s="8" customFormat="1" ht="12.5" x14ac:dyDescent="0.25">
      <c r="B5" s="17"/>
      <c r="C5" s="24" t="s">
        <v>4</v>
      </c>
      <c r="D5" s="7">
        <v>85.212999999999994</v>
      </c>
      <c r="E5" s="49" t="s">
        <v>31</v>
      </c>
      <c r="G5" s="3" t="s">
        <v>52</v>
      </c>
      <c r="H5" s="10">
        <f>ABS(H11)*D6</f>
        <v>6927.8715356227476</v>
      </c>
      <c r="I5" s="5" t="str">
        <f>_xlfn.CONCAT($E$5,"/s")</f>
        <v>mm/s</v>
      </c>
      <c r="J5" s="5"/>
      <c r="K5" s="3" t="s">
        <v>41</v>
      </c>
      <c r="L5" s="10">
        <f>H11^2*D6</f>
        <v>1088227.5160663133</v>
      </c>
      <c r="M5" s="5" t="str">
        <f>_xlfn.CONCAT($E$5,"/s2")</f>
        <v>mm/s2</v>
      </c>
      <c r="N5" s="22"/>
    </row>
    <row r="6" spans="2:15" s="8" customFormat="1" ht="12.5" x14ac:dyDescent="0.25">
      <c r="B6" s="23"/>
      <c r="C6" s="24" t="s">
        <v>0</v>
      </c>
      <c r="D6" s="7">
        <v>44.104199999999999</v>
      </c>
      <c r="E6" s="5" t="str">
        <f>E5</f>
        <v>mm</v>
      </c>
      <c r="H6" s="10"/>
      <c r="K6" s="3" t="s">
        <v>42</v>
      </c>
      <c r="L6" s="10">
        <f>ABS(D12)*D6</f>
        <v>35283.360000000001</v>
      </c>
      <c r="M6" s="5" t="str">
        <f>M5</f>
        <v>mm/s2</v>
      </c>
      <c r="N6" s="22"/>
    </row>
    <row r="7" spans="2:15" s="8" customFormat="1" ht="12.5" x14ac:dyDescent="0.25">
      <c r="B7" s="23"/>
      <c r="C7" s="24" t="s">
        <v>1</v>
      </c>
      <c r="D7" s="7">
        <v>175.6147</v>
      </c>
      <c r="E7" s="5" t="str">
        <f>E5</f>
        <v>mm</v>
      </c>
      <c r="H7" s="10"/>
      <c r="K7" s="3" t="s">
        <v>43</v>
      </c>
      <c r="L7" s="10">
        <f>H23^2*D7</f>
        <v>199101.72932036081</v>
      </c>
      <c r="M7" s="5" t="str">
        <f>M5</f>
        <v>mm/s2</v>
      </c>
      <c r="N7" s="22"/>
    </row>
    <row r="8" spans="2:15" s="8" customFormat="1" ht="12.5" x14ac:dyDescent="0.25">
      <c r="B8" s="23"/>
      <c r="C8" s="9" t="s">
        <v>16</v>
      </c>
      <c r="D8" s="10">
        <f>D10+E17*90</f>
        <v>-76.505300000000005</v>
      </c>
      <c r="E8" s="5" t="s">
        <v>11</v>
      </c>
      <c r="H8" s="43">
        <f>RADIANS(D8)</f>
        <v>-1.3352693802260178</v>
      </c>
      <c r="L8" s="10"/>
      <c r="N8" s="22"/>
    </row>
    <row r="9" spans="2:15" s="8" customFormat="1" ht="12.5" x14ac:dyDescent="0.25">
      <c r="B9" s="23"/>
      <c r="C9" s="21" t="s">
        <v>13</v>
      </c>
      <c r="D9" s="51">
        <v>64.829499999999996</v>
      </c>
      <c r="E9" s="5" t="s">
        <v>11</v>
      </c>
      <c r="G9" s="8" t="s">
        <v>3</v>
      </c>
      <c r="H9" s="10">
        <f>H5/D14</f>
        <v>157.07963267948966</v>
      </c>
      <c r="I9" s="8" t="str">
        <f>_xlfn.CONCAT("(",I5,")/",E14)</f>
        <v>(mm/s)/cm</v>
      </c>
      <c r="K9" s="8" t="s">
        <v>5</v>
      </c>
      <c r="L9" s="10">
        <f>L5/D15</f>
        <v>24674.011002723397</v>
      </c>
      <c r="M9" s="8" t="str">
        <f>_xlfn.CONCAT("(",M5,")/",E14)</f>
        <v>(mm/s2)/cm</v>
      </c>
      <c r="N9" s="22"/>
    </row>
    <row r="10" spans="2:15" s="8" customFormat="1" ht="12.5" x14ac:dyDescent="0.25">
      <c r="B10" s="23"/>
      <c r="C10" s="21" t="s">
        <v>17</v>
      </c>
      <c r="D10" s="51">
        <v>13.4947</v>
      </c>
      <c r="E10" s="5" t="s">
        <v>11</v>
      </c>
      <c r="H10" s="43">
        <f>RADIANS(D10)</f>
        <v>0.23552694656887879</v>
      </c>
      <c r="L10" s="10"/>
      <c r="N10" s="22"/>
    </row>
    <row r="11" spans="2:15" s="8" customFormat="1" ht="12.5" x14ac:dyDescent="0.25">
      <c r="B11" s="23"/>
      <c r="C11" s="21" t="s">
        <v>14</v>
      </c>
      <c r="D11" s="52">
        <v>1500</v>
      </c>
      <c r="E11" s="49" t="s">
        <v>24</v>
      </c>
      <c r="H11" s="43">
        <f>IF(E11="rpm",D11*PI()/30,D11)</f>
        <v>157.07963267948966</v>
      </c>
      <c r="K11" s="46" t="s">
        <v>44</v>
      </c>
      <c r="L11" s="25">
        <f>L6/L9</f>
        <v>1.429980719231486</v>
      </c>
      <c r="M11" s="5" t="str">
        <f>E14</f>
        <v>cm</v>
      </c>
      <c r="N11" s="22"/>
    </row>
    <row r="12" spans="2:15" s="8" customFormat="1" ht="12.5" x14ac:dyDescent="0.25">
      <c r="B12" s="23"/>
      <c r="C12" s="21" t="s">
        <v>15</v>
      </c>
      <c r="D12" s="52">
        <v>800</v>
      </c>
      <c r="E12" s="5" t="s">
        <v>6</v>
      </c>
      <c r="H12" s="10"/>
      <c r="K12" s="46" t="s">
        <v>45</v>
      </c>
      <c r="L12" s="25">
        <f>L7/L9</f>
        <v>8.0692891519901213</v>
      </c>
      <c r="M12" s="5" t="str">
        <f>E14</f>
        <v>cm</v>
      </c>
      <c r="N12" s="22"/>
    </row>
    <row r="13" spans="2:15" s="8" customFormat="1" ht="12.5" x14ac:dyDescent="0.25">
      <c r="B13" s="23"/>
      <c r="D13" s="10"/>
      <c r="G13" s="3"/>
      <c r="H13" s="4"/>
      <c r="I13" s="3"/>
      <c r="J13" s="3"/>
      <c r="K13" s="3"/>
      <c r="L13" s="4"/>
      <c r="M13" s="3"/>
      <c r="N13" s="22"/>
    </row>
    <row r="14" spans="2:15" s="3" customFormat="1" ht="12.5" x14ac:dyDescent="0.25">
      <c r="B14" s="23"/>
      <c r="C14" s="30" t="s">
        <v>63</v>
      </c>
      <c r="D14" s="7">
        <f>D6</f>
        <v>44.104199999999999</v>
      </c>
      <c r="E14" s="50" t="s">
        <v>32</v>
      </c>
      <c r="G14" s="26" t="s">
        <v>53</v>
      </c>
      <c r="H14" s="12">
        <v>37.644199999999998</v>
      </c>
      <c r="I14" s="5" t="str">
        <f>E14</f>
        <v>cm</v>
      </c>
      <c r="J14" s="5"/>
      <c r="K14" s="26" t="s">
        <v>46</v>
      </c>
      <c r="L14" s="12">
        <v>38.314799999999998</v>
      </c>
      <c r="M14" s="5" t="str">
        <f>E14</f>
        <v>cm</v>
      </c>
      <c r="N14" s="20"/>
    </row>
    <row r="15" spans="2:15" s="3" customFormat="1" ht="12.5" x14ac:dyDescent="0.25">
      <c r="B15" s="17"/>
      <c r="C15" s="30" t="s">
        <v>64</v>
      </c>
      <c r="D15" s="34">
        <f>D6</f>
        <v>44.104199999999999</v>
      </c>
      <c r="E15" s="3" t="str">
        <f>E14</f>
        <v>cm</v>
      </c>
      <c r="G15" s="26" t="s">
        <v>54</v>
      </c>
      <c r="H15" s="12">
        <v>60.084899999999998</v>
      </c>
      <c r="I15" s="5" t="str">
        <f>E14</f>
        <v>cm</v>
      </c>
      <c r="J15" s="5"/>
      <c r="K15" s="26" t="s">
        <v>47</v>
      </c>
      <c r="L15" s="12">
        <v>8.4733000000000001</v>
      </c>
      <c r="M15" s="5" t="str">
        <f>E14</f>
        <v>cm</v>
      </c>
      <c r="N15" s="20"/>
    </row>
    <row r="16" spans="2:15" s="3" customFormat="1" ht="12.5" x14ac:dyDescent="0.25">
      <c r="B16" s="17"/>
      <c r="D16" s="4"/>
      <c r="H16" s="4"/>
      <c r="N16" s="20"/>
    </row>
    <row r="17" spans="2:14" s="3" customFormat="1" ht="12.5" x14ac:dyDescent="0.25">
      <c r="B17" s="17"/>
      <c r="C17" s="11" t="s">
        <v>8</v>
      </c>
      <c r="D17" s="45" t="s">
        <v>9</v>
      </c>
      <c r="E17" s="43">
        <f>IF(D17="abierta",-1,1)</f>
        <v>-1</v>
      </c>
      <c r="G17" s="5" t="s">
        <v>62</v>
      </c>
      <c r="H17" s="4">
        <f>H9*H14</f>
        <v>5913.1371085132441</v>
      </c>
      <c r="I17" s="5" t="str">
        <f>I5</f>
        <v>mm/s</v>
      </c>
      <c r="J17" s="5"/>
      <c r="K17" s="3" t="s">
        <v>48</v>
      </c>
      <c r="L17" s="4">
        <f>L9*L14</f>
        <v>945379.79676714633</v>
      </c>
      <c r="M17" s="5" t="str">
        <f>M5</f>
        <v>mm/s2</v>
      </c>
      <c r="N17" s="20"/>
    </row>
    <row r="18" spans="2:14" s="3" customFormat="1" ht="12.5" x14ac:dyDescent="0.25">
      <c r="B18" s="17"/>
      <c r="D18" s="4"/>
      <c r="G18" s="5" t="s">
        <v>56</v>
      </c>
      <c r="H18" s="10">
        <f>H9*H15</f>
        <v>9438.1140215838677</v>
      </c>
      <c r="I18" s="5" t="str">
        <f>I5</f>
        <v>mm/s</v>
      </c>
      <c r="J18" s="5"/>
      <c r="K18" s="3" t="s">
        <v>49</v>
      </c>
      <c r="L18" s="10">
        <f>L9*L15</f>
        <v>209070.29742937617</v>
      </c>
      <c r="M18" s="5" t="str">
        <f>M5</f>
        <v>mm/s2</v>
      </c>
      <c r="N18" s="20"/>
    </row>
    <row r="19" spans="2:14" s="8" customFormat="1" ht="12.5" x14ac:dyDescent="0.25">
      <c r="B19" s="17"/>
      <c r="C19" s="27" t="s">
        <v>12</v>
      </c>
      <c r="D19" s="13">
        <v>-29.452400000000001</v>
      </c>
      <c r="E19" s="8" t="s">
        <v>11</v>
      </c>
      <c r="H19" s="10"/>
      <c r="N19" s="22"/>
    </row>
    <row r="20" spans="2:14" s="8" customFormat="1" ht="12.5" x14ac:dyDescent="0.25">
      <c r="B20" s="23"/>
      <c r="C20" s="28" t="s">
        <v>2</v>
      </c>
      <c r="D20" s="13">
        <v>156.1019</v>
      </c>
      <c r="E20" s="8" t="str">
        <f>E5</f>
        <v>mm</v>
      </c>
      <c r="G20" s="27" t="s">
        <v>18</v>
      </c>
      <c r="H20" s="53" t="s">
        <v>22</v>
      </c>
      <c r="I20" s="44">
        <f>IF(H20="HORARIO",-1,1)</f>
        <v>-1</v>
      </c>
      <c r="J20" s="3"/>
      <c r="K20" s="27" t="s">
        <v>40</v>
      </c>
      <c r="L20" s="53" t="s">
        <v>23</v>
      </c>
      <c r="M20" s="44">
        <f>IF(L20="HORARIO",-1,1)</f>
        <v>1</v>
      </c>
      <c r="N20" s="22"/>
    </row>
    <row r="21" spans="2:14" s="8" customFormat="1" ht="12.5" x14ac:dyDescent="0.25">
      <c r="B21" s="23"/>
      <c r="D21" s="10"/>
      <c r="G21" s="26" t="s">
        <v>55</v>
      </c>
      <c r="H21" s="53" t="s">
        <v>38</v>
      </c>
      <c r="I21" s="44">
        <f>IF(H21="IGUAL",0,-180)</f>
        <v>-180</v>
      </c>
      <c r="J21" s="3"/>
      <c r="K21" s="26" t="s">
        <v>50</v>
      </c>
      <c r="L21" s="53" t="s">
        <v>38</v>
      </c>
      <c r="M21" s="44">
        <f>IF(L21="IGUAL",0,-180)</f>
        <v>-180</v>
      </c>
      <c r="N21" s="22"/>
    </row>
    <row r="22" spans="2:14" s="8" customFormat="1" ht="13" x14ac:dyDescent="0.3">
      <c r="B22" s="23"/>
      <c r="C22" s="9"/>
      <c r="D22" s="2"/>
      <c r="E22" s="2"/>
      <c r="N22" s="22"/>
    </row>
    <row r="23" spans="2:14" s="8" customFormat="1" ht="13" x14ac:dyDescent="0.3">
      <c r="B23" s="23"/>
      <c r="D23" s="2"/>
      <c r="E23" s="2"/>
      <c r="G23" s="29" t="s">
        <v>18</v>
      </c>
      <c r="H23" s="35">
        <f>I20*H17/D7</f>
        <v>-33.671082822299297</v>
      </c>
      <c r="I23" s="8" t="s">
        <v>10</v>
      </c>
      <c r="K23" s="29" t="s">
        <v>19</v>
      </c>
      <c r="L23" s="35">
        <f>M20*L17/D7</f>
        <v>5383.2611778350347</v>
      </c>
      <c r="M23" s="8" t="s">
        <v>6</v>
      </c>
      <c r="N23" s="22"/>
    </row>
    <row r="24" spans="2:14" s="8" customFormat="1" ht="12.5" x14ac:dyDescent="0.25">
      <c r="B24" s="23"/>
      <c r="D24" s="10"/>
      <c r="G24" s="47" t="s">
        <v>56</v>
      </c>
      <c r="H24" s="35">
        <f>H18</f>
        <v>9438.1140215838677</v>
      </c>
      <c r="I24" s="8" t="str">
        <f>I5</f>
        <v>mm/s</v>
      </c>
      <c r="K24" s="47" t="s">
        <v>49</v>
      </c>
      <c r="L24" s="35">
        <f>L18</f>
        <v>209070.29742937617</v>
      </c>
      <c r="M24" s="8" t="str">
        <f>M5</f>
        <v>mm/s2</v>
      </c>
      <c r="N24" s="22"/>
    </row>
    <row r="25" spans="2:14" s="8" customFormat="1" ht="12.5" x14ac:dyDescent="0.25">
      <c r="B25" s="23"/>
      <c r="D25" s="10"/>
      <c r="G25" s="29" t="s">
        <v>57</v>
      </c>
      <c r="H25" s="35">
        <f>D10+I21</f>
        <v>-166.50530000000001</v>
      </c>
      <c r="I25" s="8" t="s">
        <v>11</v>
      </c>
      <c r="K25" s="29" t="s">
        <v>51</v>
      </c>
      <c r="L25" s="35">
        <f>D10+M21</f>
        <v>-166.50530000000001</v>
      </c>
      <c r="M25" s="8" t="s">
        <v>11</v>
      </c>
      <c r="N25" s="22"/>
    </row>
    <row r="26" spans="2:14" s="8" customFormat="1" ht="13" thickBot="1" x14ac:dyDescent="0.3">
      <c r="B26" s="36"/>
      <c r="D26" s="10"/>
      <c r="G26" s="9"/>
      <c r="H26" s="10"/>
      <c r="K26" s="9"/>
      <c r="L26" s="10"/>
      <c r="N26" s="37"/>
    </row>
    <row r="27" spans="2:14" s="3" customFormat="1" ht="13.5" thickBot="1" x14ac:dyDescent="0.35">
      <c r="B27" s="54" t="s">
        <v>7</v>
      </c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60"/>
    </row>
    <row r="28" spans="2:14" s="5" customFormat="1" ht="12.5" x14ac:dyDescent="0.25">
      <c r="D28" s="6"/>
      <c r="H28" s="6"/>
      <c r="L28" s="6"/>
    </row>
    <row r="29" spans="2:14" s="5" customFormat="1" ht="12.5" x14ac:dyDescent="0.25">
      <c r="D29" s="6"/>
      <c r="H29" s="6"/>
      <c r="I29" s="48" t="s">
        <v>58</v>
      </c>
      <c r="L29" s="6"/>
    </row>
    <row r="30" spans="2:14" s="5" customFormat="1" ht="12.5" x14ac:dyDescent="0.25">
      <c r="C30" s="30"/>
      <c r="D30" s="57" t="s">
        <v>20</v>
      </c>
      <c r="E30" s="58"/>
      <c r="G30" s="39" t="s">
        <v>12</v>
      </c>
      <c r="H30" s="40">
        <f>[1]Hoja1!$K$4</f>
        <v>-29.452265221932294</v>
      </c>
      <c r="I30" s="38">
        <f>(H30-D19)/H30</f>
        <v>-4.5761528592668396E-6</v>
      </c>
      <c r="J30" s="38"/>
      <c r="L30" s="6"/>
    </row>
    <row r="31" spans="2:14" s="5" customFormat="1" ht="12.5" x14ac:dyDescent="0.25">
      <c r="C31" s="31"/>
      <c r="D31" s="4" t="s">
        <v>59</v>
      </c>
      <c r="E31" s="3"/>
      <c r="G31" s="41" t="s">
        <v>2</v>
      </c>
      <c r="H31" s="40">
        <f>[1]Hoja1!$K$8</f>
        <v>156.10218385499203</v>
      </c>
      <c r="I31" s="38">
        <f>(H31-D20)/H31</f>
        <v>1.8183921904499118E-6</v>
      </c>
      <c r="J31" s="38"/>
      <c r="L31" s="6"/>
    </row>
    <row r="32" spans="2:14" s="5" customFormat="1" ht="12.5" x14ac:dyDescent="0.25">
      <c r="C32" s="32"/>
      <c r="D32" s="57" t="s">
        <v>60</v>
      </c>
      <c r="E32" s="58"/>
      <c r="G32" s="39" t="s">
        <v>18</v>
      </c>
      <c r="H32" s="40">
        <f>[1]Hoja1!$K$5</f>
        <v>-33.671008126802462</v>
      </c>
      <c r="I32" s="38">
        <f>(H32-H23)/H32</f>
        <v>-2.2183920527007234E-6</v>
      </c>
      <c r="J32" s="38"/>
      <c r="L32" s="6"/>
    </row>
    <row r="33" spans="3:12" s="5" customFormat="1" ht="12.5" x14ac:dyDescent="0.25">
      <c r="C33" s="33"/>
      <c r="D33" s="57" t="s">
        <v>21</v>
      </c>
      <c r="E33" s="58"/>
      <c r="G33" s="41" t="s">
        <v>56</v>
      </c>
      <c r="H33" s="40">
        <f>[1]Hoja1!$K$12</f>
        <v>9438.0876767064437</v>
      </c>
      <c r="I33" s="38">
        <f>(H33-H24)/H33</f>
        <v>-2.791336373045215E-6</v>
      </c>
      <c r="J33" s="38"/>
      <c r="L33" s="6"/>
    </row>
    <row r="34" spans="3:12" s="5" customFormat="1" ht="12.5" x14ac:dyDescent="0.25">
      <c r="C34" s="42"/>
      <c r="D34" s="57" t="s">
        <v>61</v>
      </c>
      <c r="E34" s="58"/>
      <c r="G34" s="39" t="s">
        <v>19</v>
      </c>
      <c r="H34" s="40">
        <f>[1]Hoja1!$K$6</f>
        <v>5383.2603322974801</v>
      </c>
      <c r="I34" s="38">
        <f>(H34-L23)/H34</f>
        <v>-1.5706792954512674E-7</v>
      </c>
      <c r="J34" s="38"/>
      <c r="L34" s="6"/>
    </row>
    <row r="35" spans="3:12" s="5" customFormat="1" ht="12.5" x14ac:dyDescent="0.25">
      <c r="G35" s="41" t="s">
        <v>49</v>
      </c>
      <c r="H35" s="40">
        <f>[1]Hoja1!$K$14</f>
        <v>209071.56462337598</v>
      </c>
      <c r="I35" s="38">
        <f>(H35-L24)/H35</f>
        <v>6.0610537932003392E-6</v>
      </c>
      <c r="J35" s="38"/>
      <c r="L35" s="6"/>
    </row>
    <row r="36" spans="3:12" s="5" customFormat="1" ht="12.5" x14ac:dyDescent="0.25">
      <c r="L36" s="6"/>
    </row>
    <row r="37" spans="3:12" s="5" customFormat="1" ht="12.5" x14ac:dyDescent="0.25">
      <c r="L37" s="6"/>
    </row>
    <row r="38" spans="3:12" s="5" customFormat="1" ht="12.5" x14ac:dyDescent="0.25">
      <c r="C38" s="3" t="s">
        <v>27</v>
      </c>
      <c r="D38" s="3" t="s">
        <v>28</v>
      </c>
      <c r="E38" s="3" t="s">
        <v>29</v>
      </c>
      <c r="F38" s="3" t="s">
        <v>30</v>
      </c>
      <c r="G38" s="3" t="s">
        <v>39</v>
      </c>
      <c r="H38" s="6"/>
      <c r="L38" s="6"/>
    </row>
    <row r="39" spans="3:12" s="5" customFormat="1" ht="12.5" x14ac:dyDescent="0.25">
      <c r="C39" t="s">
        <v>31</v>
      </c>
      <c r="D39" s="3" t="s">
        <v>24</v>
      </c>
      <c r="E39" s="3" t="s">
        <v>9</v>
      </c>
      <c r="F39" s="3" t="s">
        <v>22</v>
      </c>
      <c r="G39" s="3" t="s">
        <v>25</v>
      </c>
      <c r="H39" s="6"/>
      <c r="L39" s="6"/>
    </row>
    <row r="40" spans="3:12" s="5" customFormat="1" ht="12.5" x14ac:dyDescent="0.25">
      <c r="C40" t="s">
        <v>32</v>
      </c>
      <c r="D40" s="3" t="s">
        <v>10</v>
      </c>
      <c r="E40" s="3" t="s">
        <v>33</v>
      </c>
      <c r="F40" s="3" t="s">
        <v>23</v>
      </c>
      <c r="G40" s="3" t="s">
        <v>38</v>
      </c>
      <c r="H40" s="6"/>
      <c r="L40" s="6"/>
    </row>
    <row r="41" spans="3:12" x14ac:dyDescent="0.35">
      <c r="C41" t="s">
        <v>34</v>
      </c>
      <c r="D41" s="3"/>
    </row>
    <row r="42" spans="3:12" x14ac:dyDescent="0.35">
      <c r="C42" t="s">
        <v>35</v>
      </c>
      <c r="D42" s="3"/>
    </row>
    <row r="43" spans="3:12" x14ac:dyDescent="0.35">
      <c r="C43" t="s">
        <v>36</v>
      </c>
      <c r="D43" s="3"/>
    </row>
    <row r="44" spans="3:12" x14ac:dyDescent="0.35">
      <c r="C44" t="s">
        <v>37</v>
      </c>
      <c r="D44" s="3"/>
    </row>
  </sheetData>
  <sheetProtection algorithmName="SHA-512" hashValue="aHAEBw/s+3L8vEAHwSW1zgCR277kYo6mFj8EzgJ23Us6tylFIjbFdi71nMTwYKx37Hxw4w/cLO1ZvdjUl1wh1Q==" saltValue="hu7LHwezdMu/TPfP2S+7Bw==" spinCount="100000" sheet="1" objects="1" scenarios="1"/>
  <mergeCells count="6">
    <mergeCell ref="B2:N2"/>
    <mergeCell ref="D30:E30"/>
    <mergeCell ref="D34:E34"/>
    <mergeCell ref="D33:E33"/>
    <mergeCell ref="D32:E32"/>
    <mergeCell ref="B27:N27"/>
  </mergeCells>
  <phoneticPr fontId="0" type="noConversion"/>
  <dataValidations count="5">
    <dataValidation type="list" allowBlank="1" showInputMessage="1" showErrorMessage="1" sqref="E5 E14" xr:uid="{31E42301-AD40-423B-B24E-F9BEA69B52B6}">
      <formula1>$C$39:$C$44</formula1>
    </dataValidation>
    <dataValidation type="list" allowBlank="1" showInputMessage="1" showErrorMessage="1" sqref="E11" xr:uid="{F5FBBCA5-7A3B-4E8F-AC92-30E417DC9E7E}">
      <formula1>$D$39:$D$40</formula1>
    </dataValidation>
    <dataValidation type="list" allowBlank="1" showInputMessage="1" showErrorMessage="1" sqref="H20 L20" xr:uid="{40B967EF-D93D-41CB-AFFC-CFFD7E183996}">
      <formula1>$F$39:$F$40</formula1>
    </dataValidation>
    <dataValidation type="list" allowBlank="1" showInputMessage="1" showErrorMessage="1" sqref="H21 L21" xr:uid="{7B46241A-E6EF-43BC-A7FA-D9FA9EA75A7D}">
      <formula1>$G$39:$G$40</formula1>
    </dataValidation>
    <dataValidation type="list" allowBlank="1" showInputMessage="1" showErrorMessage="1" sqref="D17" xr:uid="{11C7403F-B5F8-4E69-96A3-D4A503D34CB6}">
      <formula1>$E$39:$E$40</formula1>
    </dataValidation>
  </dataValidations>
  <printOptions horizontalCentered="1" verticalCentered="1"/>
  <pageMargins left="0.62992125984251968" right="0.62992125984251968" top="0.62992125984251968" bottom="0.62992125984251968" header="0" footer="0"/>
  <pageSetup orientation="landscape" r:id="rId1"/>
  <headerFooter alignWithMargins="0"/>
  <ignoredErrors>
    <ignoredError sqref="H9" formula="1"/>
  </ignoredError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07E95D-D5BE-4267-83F0-23242C8D80F7}">
  <dimension ref="A1"/>
  <sheetViews>
    <sheetView workbookViewId="0"/>
  </sheetViews>
  <sheetFormatPr baseColWidth="10" defaultColWidth="9.1796875" defaultRowHeight="12.5" x14ac:dyDescent="0.25"/>
  <sheetData/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E1BA8B-22B8-41DA-A9E8-88EBBA981203}">
  <dimension ref="A1"/>
  <sheetViews>
    <sheetView workbookViewId="0"/>
  </sheetViews>
  <sheetFormatPr baseColWidth="10" defaultColWidth="9.1796875" defaultRowHeight="12.5" x14ac:dyDescent="0.25"/>
  <sheetData/>
  <phoneticPr fontId="0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Romy Pérez Moreno</cp:lastModifiedBy>
  <cp:lastPrinted>2006-10-04T04:50:30Z</cp:lastPrinted>
  <dcterms:created xsi:type="dcterms:W3CDTF">1996-11-27T10:00:04Z</dcterms:created>
  <dcterms:modified xsi:type="dcterms:W3CDTF">2024-12-17T00:47:47Z</dcterms:modified>
</cp:coreProperties>
</file>