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UAM\Academia\24O\MEC\v_1_4\"/>
    </mc:Choice>
  </mc:AlternateContent>
  <xr:revisionPtr revIDLastSave="0" documentId="13_ncr:1_{500D86DE-340D-43F9-814D-931A98C71152}" xr6:coauthVersionLast="47" xr6:coauthVersionMax="47" xr10:uidLastSave="{00000000-0000-0000-0000-000000000000}"/>
  <bookViews>
    <workbookView xWindow="40160" yWindow="1460" windowWidth="19490" windowHeight="16860" xr2:uid="{B45762FA-8E0F-4130-A711-DD4ED8D5ADA5}"/>
  </bookViews>
  <sheets>
    <sheet name="Hoja1" sheetId="1" r:id="rId1"/>
    <sheet name="Hoja2" sheetId="2" r:id="rId2"/>
    <sheet name="Hoja3" sheetId="3" r:id="rId3"/>
  </sheets>
  <externalReferences>
    <externalReference r:id="rId4"/>
  </externalReferences>
  <definedNames>
    <definedName name="_xlnm.Print_Area" localSheetId="0">Hoja1!$B$2:$N$37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M13" i="1"/>
  <c r="M12" i="1"/>
  <c r="M17" i="1"/>
  <c r="M16" i="1"/>
  <c r="I17" i="1"/>
  <c r="I16" i="1"/>
  <c r="H37" i="1"/>
  <c r="H36" i="1"/>
  <c r="H35" i="1"/>
  <c r="H34" i="1"/>
  <c r="H33" i="1"/>
  <c r="H32" i="1"/>
  <c r="M5" i="1" l="1"/>
  <c r="M8" i="1" s="1"/>
  <c r="D15" i="1"/>
  <c r="D14" i="1"/>
  <c r="E15" i="1"/>
  <c r="I10" i="1"/>
  <c r="I5" i="1"/>
  <c r="I20" i="1" s="1"/>
  <c r="E17" i="1"/>
  <c r="H11" i="1"/>
  <c r="H5" i="1" s="1"/>
  <c r="E8" i="1"/>
  <c r="E7" i="1"/>
  <c r="E6" i="1"/>
  <c r="M22" i="1"/>
  <c r="I22" i="1"/>
  <c r="I33" i="1"/>
  <c r="I32" i="1"/>
  <c r="M23" i="1"/>
  <c r="L27" i="1" s="1"/>
  <c r="I23" i="1"/>
  <c r="H27" i="1" s="1"/>
  <c r="H9" i="1"/>
  <c r="D9" i="1" s="1"/>
  <c r="D7" i="1"/>
  <c r="L6" i="1"/>
  <c r="M19" i="1" l="1"/>
  <c r="M26" i="1"/>
  <c r="I19" i="1"/>
  <c r="M20" i="1"/>
  <c r="M6" i="1"/>
  <c r="M10" i="1" s="1"/>
  <c r="I26" i="1"/>
  <c r="M7" i="1"/>
  <c r="H10" i="1"/>
  <c r="H20" i="1" s="1"/>
  <c r="H26" i="1" s="1"/>
  <c r="I35" i="1" s="1"/>
  <c r="L5" i="1"/>
  <c r="L10" i="1" s="1"/>
  <c r="L20" i="1" s="1"/>
  <c r="L26" i="1" l="1"/>
  <c r="I37" i="1" s="1"/>
  <c r="H19" i="1"/>
  <c r="H25" i="1" s="1"/>
  <c r="I34" i="1" s="1"/>
  <c r="L19" i="1"/>
  <c r="L25" i="1" s="1"/>
  <c r="I36" i="1" s="1"/>
  <c r="L12" i="1"/>
  <c r="L7" i="1" l="1"/>
  <c r="L13" i="1" s="1"/>
  <c r="L8" i="1"/>
  <c r="L14" i="1" s="1"/>
</calcChain>
</file>

<file path=xl/sharedStrings.xml><?xml version="1.0" encoding="utf-8"?>
<sst xmlns="http://schemas.openxmlformats.org/spreadsheetml/2006/main" count="90" uniqueCount="66">
  <si>
    <t>r2</t>
  </si>
  <si>
    <t>r4</t>
  </si>
  <si>
    <t>E.V.</t>
  </si>
  <si>
    <t>r1</t>
  </si>
  <si>
    <t>r1x</t>
  </si>
  <si>
    <t>r1y</t>
  </si>
  <si>
    <t>E.A.</t>
  </si>
  <si>
    <t>rad/s2</t>
  </si>
  <si>
    <t>|Acorredera|</t>
  </si>
  <si>
    <t>Acorredera</t>
  </si>
  <si>
    <r>
      <t>q</t>
    </r>
    <r>
      <rPr>
        <sz val="10"/>
        <rFont val="Arial"/>
        <family val="2"/>
      </rPr>
      <t>2</t>
    </r>
  </si>
  <si>
    <r>
      <t>w</t>
    </r>
    <r>
      <rPr>
        <sz val="10"/>
        <rFont val="Arial"/>
        <family val="2"/>
      </rPr>
      <t>2</t>
    </r>
  </si>
  <si>
    <r>
      <t>a</t>
    </r>
    <r>
      <rPr>
        <sz val="10"/>
        <rFont val="Arial"/>
        <family val="2"/>
      </rPr>
      <t>2</t>
    </r>
  </si>
  <si>
    <r>
      <t>q</t>
    </r>
    <r>
      <rPr>
        <sz val="10"/>
        <rFont val="Arial"/>
        <family val="2"/>
      </rPr>
      <t>1</t>
    </r>
  </si>
  <si>
    <r>
      <t>w</t>
    </r>
    <r>
      <rPr>
        <sz val="10"/>
        <rFont val="Arial"/>
        <family val="2"/>
      </rPr>
      <t>4</t>
    </r>
  </si>
  <si>
    <r>
      <t>a</t>
    </r>
    <r>
      <rPr>
        <sz val="10"/>
        <rFont val="Arial"/>
        <family val="2"/>
      </rPr>
      <t>4</t>
    </r>
  </si>
  <si>
    <t>rad/s</t>
  </si>
  <si>
    <r>
      <t>q</t>
    </r>
    <r>
      <rPr>
        <sz val="10"/>
        <rFont val="Arial"/>
        <family val="2"/>
      </rPr>
      <t>4</t>
    </r>
  </si>
  <si>
    <t>ING. ROMY PÉREZ MORENO</t>
  </si>
  <si>
    <t>Dato del problema</t>
  </si>
  <si>
    <t>Resultados</t>
  </si>
  <si>
    <t>Vcorredera</t>
  </si>
  <si>
    <t>|Vcorredera|</t>
  </si>
  <si>
    <t>dVcorredera</t>
  </si>
  <si>
    <t>*</t>
  </si>
  <si>
    <t>ANTIHORARIO</t>
  </si>
  <si>
    <t>OPUESTO</t>
  </si>
  <si>
    <t>°</t>
  </si>
  <si>
    <r>
      <t>q</t>
    </r>
    <r>
      <rPr>
        <sz val="10"/>
        <rFont val="Arial"/>
        <family val="2"/>
      </rPr>
      <t>Vcorredera</t>
    </r>
  </si>
  <si>
    <r>
      <t>q</t>
    </r>
    <r>
      <rPr>
        <sz val="10"/>
        <rFont val="Arial"/>
        <family val="2"/>
      </rPr>
      <t>Acorredera</t>
    </r>
  </si>
  <si>
    <t>IGUAL</t>
  </si>
  <si>
    <t>rpm</t>
  </si>
  <si>
    <t>INVERSIÓN TIPO I DE MANIVELA CORREDERA - GRÁFICO (v 1.4 2024)</t>
  </si>
  <si>
    <t>Distancia</t>
  </si>
  <si>
    <t>Velocidad</t>
  </si>
  <si>
    <t>Configuración</t>
  </si>
  <si>
    <t>Giro</t>
  </si>
  <si>
    <t>Sentido</t>
  </si>
  <si>
    <t>mm</t>
  </si>
  <si>
    <t>ABIERTA</t>
  </si>
  <si>
    <t>HORARIO</t>
  </si>
  <si>
    <t>cm</t>
  </si>
  <si>
    <t>CRUZADA</t>
  </si>
  <si>
    <t>m</t>
  </si>
  <si>
    <t>ft</t>
  </si>
  <si>
    <t>in</t>
  </si>
  <si>
    <t>yd</t>
  </si>
  <si>
    <t>Trazar en el CAD</t>
  </si>
  <si>
    <t>Medir, interpretar en el CAD</t>
  </si>
  <si>
    <t>Resultados del Excel Ecuaciones</t>
  </si>
  <si>
    <t>Error</t>
  </si>
  <si>
    <t>|VA|</t>
  </si>
  <si>
    <t>dV4A</t>
  </si>
  <si>
    <t>|V4A|</t>
  </si>
  <si>
    <t>|ANA|</t>
  </si>
  <si>
    <t>|ATA|</t>
  </si>
  <si>
    <t>|ACoriolis|</t>
  </si>
  <si>
    <t>|AN4A|</t>
  </si>
  <si>
    <t>dATA</t>
  </si>
  <si>
    <t>dACoriolis</t>
  </si>
  <si>
    <t>dAN4A</t>
  </si>
  <si>
    <t>dAT4A</t>
  </si>
  <si>
    <t>dACorredera</t>
  </si>
  <si>
    <t>|AT4A|</t>
  </si>
  <si>
    <t>dVA</t>
  </si>
  <si>
    <t>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</si>
</sst>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4999237037263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5" fillId="2" borderId="0" xfId="0" applyNumberFormat="1" applyFont="1" applyFill="1" applyProtection="1">
      <protection locked="0"/>
    </xf>
    <xf numFmtId="164" fontId="5" fillId="3" borderId="0" xfId="0" applyNumberFormat="1" applyFont="1" applyFill="1" applyProtection="1">
      <protection locked="0"/>
    </xf>
    <xf numFmtId="0" fontId="3" fillId="0" borderId="1" xfId="0" applyFont="1" applyBorder="1"/>
    <xf numFmtId="0" fontId="3" fillId="0" borderId="2" xfId="0" applyFont="1" applyBorder="1"/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5" fillId="2" borderId="0" xfId="0" applyFont="1" applyFill="1"/>
    <xf numFmtId="0" fontId="4" fillId="2" borderId="0" xfId="0" applyFont="1" applyFill="1"/>
    <xf numFmtId="164" fontId="5" fillId="4" borderId="0" xfId="0" applyNumberFormat="1" applyFont="1" applyFill="1"/>
    <xf numFmtId="0" fontId="5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4" fillId="5" borderId="0" xfId="0" applyFont="1" applyFill="1"/>
    <xf numFmtId="0" fontId="5" fillId="5" borderId="0" xfId="0" applyFont="1" applyFill="1"/>
    <xf numFmtId="0" fontId="4" fillId="0" borderId="0" xfId="0" applyFont="1"/>
    <xf numFmtId="0" fontId="3" fillId="2" borderId="0" xfId="0" applyFont="1" applyFill="1"/>
    <xf numFmtId="0" fontId="5" fillId="4" borderId="0" xfId="0" applyFont="1" applyFill="1"/>
    <xf numFmtId="0" fontId="1" fillId="3" borderId="0" xfId="0" applyFont="1" applyFill="1"/>
    <xf numFmtId="164" fontId="1" fillId="5" borderId="0" xfId="0" applyNumberFormat="1" applyFont="1" applyFill="1"/>
    <xf numFmtId="0" fontId="1" fillId="0" borderId="0" xfId="0" applyFont="1"/>
    <xf numFmtId="164" fontId="5" fillId="5" borderId="0" xfId="0" applyNumberFormat="1" applyFont="1" applyFill="1"/>
    <xf numFmtId="165" fontId="3" fillId="0" borderId="0" xfId="0" applyNumberFormat="1" applyFont="1"/>
    <xf numFmtId="165" fontId="5" fillId="0" borderId="0" xfId="0" applyNumberFormat="1" applyFont="1"/>
    <xf numFmtId="0" fontId="3" fillId="6" borderId="0" xfId="0" applyFont="1" applyFill="1"/>
    <xf numFmtId="164" fontId="3" fillId="6" borderId="0" xfId="0" applyNumberFormat="1" applyFont="1" applyFill="1" applyProtection="1">
      <protection locked="0"/>
    </xf>
    <xf numFmtId="0" fontId="4" fillId="6" borderId="0" xfId="0" applyFont="1" applyFill="1"/>
    <xf numFmtId="164" fontId="5" fillId="6" borderId="0" xfId="0" applyNumberFormat="1" applyFont="1" applyFill="1" applyProtection="1">
      <protection locked="0"/>
    </xf>
    <xf numFmtId="0" fontId="1" fillId="6" borderId="0" xfId="0" applyFont="1" applyFill="1"/>
    <xf numFmtId="164" fontId="6" fillId="0" borderId="0" xfId="0" applyNumberFormat="1" applyFont="1"/>
    <xf numFmtId="0" fontId="6" fillId="0" borderId="0" xfId="0" applyFont="1"/>
    <xf numFmtId="0" fontId="3" fillId="0" borderId="0" xfId="0" applyFont="1" applyAlignment="1">
      <alignment horizontal="left"/>
    </xf>
    <xf numFmtId="0" fontId="3" fillId="4" borderId="0" xfId="0" applyFont="1" applyFill="1"/>
    <xf numFmtId="0" fontId="3" fillId="3" borderId="0" xfId="0" applyFont="1" applyFill="1" applyAlignment="1" applyProtection="1">
      <alignment horizontal="right"/>
      <protection locked="0"/>
    </xf>
    <xf numFmtId="0" fontId="5" fillId="7" borderId="0" xfId="0" applyFont="1" applyFill="1" applyProtection="1">
      <protection locked="0"/>
    </xf>
    <xf numFmtId="0" fontId="3" fillId="7" borderId="0" xfId="0" applyFont="1" applyFill="1" applyAlignment="1" applyProtection="1">
      <alignment horizontal="left"/>
      <protection locked="0"/>
    </xf>
    <xf numFmtId="164" fontId="3" fillId="0" borderId="0" xfId="0" applyNumberFormat="1" applyFont="1"/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2" borderId="0" xfId="0" applyFont="1" applyFill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UAM\Academia\24P\LMEC\v_1_2\v_1_4\MCI%20T-I%20ecuaciones%20v1_4.xlsx" TargetMode="External"/><Relationship Id="rId1" Type="http://schemas.openxmlformats.org/officeDocument/2006/relationships/externalLinkPath" Target="MCI%20T-I%20ecuaciones%20v1_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Hoja2"/>
      <sheetName val="Hoja3"/>
    </sheetNames>
    <sheetDataSet>
      <sheetData sheetId="0">
        <row r="4">
          <cell r="I4">
            <v>152.549854116679</v>
          </cell>
        </row>
        <row r="5">
          <cell r="I5">
            <v>18.212341336616685</v>
          </cell>
        </row>
        <row r="6">
          <cell r="I6">
            <v>4817.1540074137529</v>
          </cell>
        </row>
        <row r="8">
          <cell r="I8">
            <v>211.84392015389847</v>
          </cell>
        </row>
        <row r="13">
          <cell r="I13">
            <v>8295.0203960554918</v>
          </cell>
        </row>
        <row r="14">
          <cell r="I14">
            <v>493527.9509338396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13AD3E-3F87-430D-A76B-F230FCC2CB0E}" name="Tabla1" displayName="Tabla1" ref="C40:G46" totalsRowShown="0" headerRowDxfId="6" dataDxfId="5">
  <autoFilter ref="C40:G46" xr:uid="{E713AD3E-3F87-430D-A76B-F230FCC2CB0E}"/>
  <tableColumns count="5">
    <tableColumn id="1" xr3:uid="{7049ED99-0F16-4221-9DCB-C3A166F56A36}" name="Distancia" dataDxfId="4"/>
    <tableColumn id="2" xr3:uid="{31A603BE-3094-4F44-98AB-3CE841E166AB}" name="Velocidad" dataDxfId="3"/>
    <tableColumn id="3" xr3:uid="{C2E26F6C-AD82-43BC-A7A5-379D9275229C}" name="Configuración" dataDxfId="2"/>
    <tableColumn id="4" xr3:uid="{B26E5103-9B63-4A62-9EA7-50F30A49670C}" name="Giro" dataDxfId="1"/>
    <tableColumn id="5" xr3:uid="{86474E4B-0CFD-403E-88F5-5D70DF6C82E5}" name="Sentid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53A1D-A8FA-4FB4-8622-BA9E321742CB}">
  <dimension ref="B1:R46"/>
  <sheetViews>
    <sheetView tabSelected="1" topLeftCell="A3" workbookViewId="0">
      <selection activeCell="E20" sqref="E20"/>
    </sheetView>
  </sheetViews>
  <sheetFormatPr baseColWidth="10" defaultColWidth="9.1796875" defaultRowHeight="12.5" x14ac:dyDescent="0.25"/>
  <cols>
    <col min="1" max="1" width="3.26953125" customWidth="1"/>
    <col min="2" max="2" width="2.54296875" style="2" customWidth="1"/>
    <col min="3" max="3" width="5.26953125" style="2" customWidth="1"/>
    <col min="4" max="4" width="12.1796875" style="3" customWidth="1"/>
    <col min="5" max="5" width="15.7265625" style="2" customWidth="1"/>
    <col min="6" max="6" width="2.54296875" style="2" customWidth="1"/>
    <col min="7" max="7" width="11.26953125" style="2" customWidth="1"/>
    <col min="8" max="8" width="15.7265625" style="3" customWidth="1"/>
    <col min="9" max="9" width="10.453125" style="2" customWidth="1"/>
    <col min="10" max="10" width="2.54296875" style="2" customWidth="1"/>
    <col min="11" max="11" width="11" style="2" customWidth="1"/>
    <col min="12" max="12" width="16.1796875" style="3" customWidth="1"/>
    <col min="13" max="13" width="12.6328125" style="2" customWidth="1"/>
    <col min="14" max="14" width="2.54296875" style="2" customWidth="1"/>
    <col min="15" max="15" width="14.54296875" style="2" customWidth="1"/>
    <col min="16" max="18" width="9.1796875" style="2" customWidth="1"/>
  </cols>
  <sheetData>
    <row r="1" spans="2:18" ht="13" thickBot="1" x14ac:dyDescent="0.3"/>
    <row r="2" spans="2:18" ht="13.5" thickBot="1" x14ac:dyDescent="0.35">
      <c r="B2" s="47" t="s">
        <v>32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1"/>
    </row>
    <row r="3" spans="2:18" x14ac:dyDescent="0.25">
      <c r="B3" s="9"/>
      <c r="N3" s="10"/>
    </row>
    <row r="4" spans="2:18" x14ac:dyDescent="0.25">
      <c r="B4" s="9"/>
      <c r="D4" s="11"/>
      <c r="E4" s="12"/>
      <c r="N4" s="10"/>
    </row>
    <row r="5" spans="2:18" x14ac:dyDescent="0.25">
      <c r="B5" s="9"/>
      <c r="C5" s="16" t="s">
        <v>4</v>
      </c>
      <c r="D5" s="7">
        <v>190.5395</v>
      </c>
      <c r="E5" s="43" t="s">
        <v>38</v>
      </c>
      <c r="F5" s="4"/>
      <c r="G5" s="2" t="s">
        <v>51</v>
      </c>
      <c r="H5" s="13">
        <f>ABS(H11)*D8</f>
        <v>9148.38063910655</v>
      </c>
      <c r="I5" s="4" t="str">
        <f>_xlfn.CONCAT($E$5,"/s")</f>
        <v>mm/s</v>
      </c>
      <c r="J5" s="4"/>
      <c r="K5" s="2" t="s">
        <v>54</v>
      </c>
      <c r="L5" s="13">
        <f>H11^2*D8</f>
        <v>1437024.2704030117</v>
      </c>
      <c r="M5" s="4" t="str">
        <f>_xlfn.CONCAT($E$5,"/s2")</f>
        <v>mm/s2</v>
      </c>
      <c r="N5" s="10"/>
      <c r="R5" s="4"/>
    </row>
    <row r="6" spans="2:18" x14ac:dyDescent="0.25">
      <c r="B6" s="14"/>
      <c r="C6" s="16" t="s">
        <v>5</v>
      </c>
      <c r="D6" s="7">
        <v>-39.470399999999998</v>
      </c>
      <c r="E6" s="4" t="str">
        <f>E5</f>
        <v>mm</v>
      </c>
      <c r="F6" s="4"/>
      <c r="K6" s="2" t="s">
        <v>55</v>
      </c>
      <c r="L6" s="13">
        <f>ABS(D12)*D8</f>
        <v>46592.32</v>
      </c>
      <c r="M6" s="4" t="str">
        <f>M5</f>
        <v>mm/s2</v>
      </c>
      <c r="N6" s="10"/>
      <c r="R6" s="4"/>
    </row>
    <row r="7" spans="2:18" x14ac:dyDescent="0.25">
      <c r="B7" s="15" t="s">
        <v>24</v>
      </c>
      <c r="C7" s="4" t="s">
        <v>3</v>
      </c>
      <c r="D7" s="13">
        <f>SQRT(D5^2+D6^2)</f>
        <v>194.58472071673563</v>
      </c>
      <c r="E7" s="4" t="str">
        <f>E5</f>
        <v>mm</v>
      </c>
      <c r="F7" s="4"/>
      <c r="K7" s="2" t="s">
        <v>56</v>
      </c>
      <c r="L7" s="13">
        <f>2*ABS(H25*H26)</f>
        <v>302143.32071221247</v>
      </c>
      <c r="M7" s="4" t="str">
        <f>M5</f>
        <v>mm/s2</v>
      </c>
      <c r="N7" s="10"/>
      <c r="R7" s="4"/>
    </row>
    <row r="8" spans="2:18" x14ac:dyDescent="0.25">
      <c r="B8" s="15"/>
      <c r="C8" s="16" t="s">
        <v>0</v>
      </c>
      <c r="D8" s="7">
        <v>58.240400000000001</v>
      </c>
      <c r="E8" s="4" t="str">
        <f>E5</f>
        <v>mm</v>
      </c>
      <c r="F8" s="4"/>
      <c r="K8" s="2" t="s">
        <v>57</v>
      </c>
      <c r="L8" s="13">
        <f>H25^2*D17</f>
        <v>70266.400818453491</v>
      </c>
      <c r="M8" s="4" t="str">
        <f>M5</f>
        <v>mm/s2</v>
      </c>
      <c r="N8" s="10"/>
    </row>
    <row r="9" spans="2:18" x14ac:dyDescent="0.25">
      <c r="B9" s="15" t="s">
        <v>24</v>
      </c>
      <c r="C9" s="24" t="s">
        <v>13</v>
      </c>
      <c r="D9" s="13">
        <f>DEGREES(H9)</f>
        <v>-11.703335006001172</v>
      </c>
      <c r="E9" s="4" t="s">
        <v>27</v>
      </c>
      <c r="F9" s="4"/>
      <c r="H9" s="38">
        <f>ATAN2(D5,D6)</f>
        <v>-0.20426172931863076</v>
      </c>
      <c r="K9" s="4"/>
      <c r="L9" s="13"/>
      <c r="M9" s="4"/>
      <c r="N9" s="10"/>
      <c r="Q9" s="4"/>
      <c r="R9" s="4"/>
    </row>
    <row r="10" spans="2:18" x14ac:dyDescent="0.25">
      <c r="B10" s="14"/>
      <c r="C10" s="17" t="s">
        <v>10</v>
      </c>
      <c r="D10" s="7">
        <v>87.493899999999996</v>
      </c>
      <c r="E10" s="4" t="s">
        <v>27</v>
      </c>
      <c r="F10" s="4"/>
      <c r="G10" s="4" t="s">
        <v>2</v>
      </c>
      <c r="H10" s="13">
        <f>H5/D14</f>
        <v>157.07963267948966</v>
      </c>
      <c r="I10" s="4" t="str">
        <f>_xlfn.CONCAT("(",I5,")/",E14)</f>
        <v>(mm/s)/cm</v>
      </c>
      <c r="J10" s="4"/>
      <c r="K10" s="4" t="s">
        <v>6</v>
      </c>
      <c r="L10" s="13">
        <f>L5/D15</f>
        <v>24674.011002723397</v>
      </c>
      <c r="M10" s="2" t="str">
        <f>_xlfn.CONCAT("(",M6,")/",E15)</f>
        <v>(mm/s2)/cm</v>
      </c>
      <c r="N10" s="10"/>
      <c r="Q10" s="4"/>
      <c r="R10" s="4"/>
    </row>
    <row r="11" spans="2:18" x14ac:dyDescent="0.25">
      <c r="B11" s="14"/>
      <c r="C11" s="17" t="s">
        <v>11</v>
      </c>
      <c r="D11" s="7">
        <v>1500</v>
      </c>
      <c r="E11" s="43" t="s">
        <v>31</v>
      </c>
      <c r="F11" s="4"/>
      <c r="G11" s="4"/>
      <c r="H11" s="38">
        <f>IF(E11="rpm",D11*PI()/30,D11)</f>
        <v>157.07963267948966</v>
      </c>
      <c r="I11" s="4"/>
      <c r="J11" s="4"/>
      <c r="K11" s="4"/>
      <c r="L11" s="13"/>
      <c r="M11" s="4"/>
      <c r="N11" s="10"/>
      <c r="Q11" s="4"/>
      <c r="R11" s="4"/>
    </row>
    <row r="12" spans="2:18" x14ac:dyDescent="0.25">
      <c r="B12" s="14"/>
      <c r="C12" s="17" t="s">
        <v>12</v>
      </c>
      <c r="D12" s="7">
        <v>800</v>
      </c>
      <c r="E12" s="4" t="s">
        <v>7</v>
      </c>
      <c r="F12" s="4"/>
      <c r="K12" s="41" t="s">
        <v>58</v>
      </c>
      <c r="L12" s="18">
        <f>L6/L10</f>
        <v>1.8883156044170268</v>
      </c>
      <c r="M12" s="4" t="str">
        <f>E14</f>
        <v>cm</v>
      </c>
      <c r="N12" s="10"/>
      <c r="Q12" s="4"/>
      <c r="R12" s="4"/>
    </row>
    <row r="13" spans="2:18" x14ac:dyDescent="0.25">
      <c r="B13" s="14"/>
      <c r="C13" s="4"/>
      <c r="D13" s="13"/>
      <c r="E13" s="4"/>
      <c r="F13" s="4"/>
      <c r="K13" s="41" t="s">
        <v>59</v>
      </c>
      <c r="L13" s="18">
        <f>L7/L10</f>
        <v>12.245407553675134</v>
      </c>
      <c r="M13" s="4" t="str">
        <f>E14</f>
        <v>cm</v>
      </c>
      <c r="N13" s="10"/>
      <c r="Q13" s="4"/>
      <c r="R13" s="4"/>
    </row>
    <row r="14" spans="2:18" x14ac:dyDescent="0.25">
      <c r="B14" s="14"/>
      <c r="C14" s="53" t="s">
        <v>64</v>
      </c>
      <c r="D14" s="7">
        <f>D8</f>
        <v>58.240400000000001</v>
      </c>
      <c r="E14" s="44" t="s">
        <v>41</v>
      </c>
      <c r="F14" s="4"/>
      <c r="K14" s="41" t="s">
        <v>60</v>
      </c>
      <c r="L14" s="18">
        <f>L8/L10</f>
        <v>2.8477899604850556</v>
      </c>
      <c r="M14" s="4" t="str">
        <f>E14</f>
        <v>cm</v>
      </c>
      <c r="N14" s="10"/>
      <c r="Q14" s="4"/>
      <c r="R14" s="4"/>
    </row>
    <row r="15" spans="2:18" x14ac:dyDescent="0.25">
      <c r="B15" s="14"/>
      <c r="C15" s="53" t="s">
        <v>65</v>
      </c>
      <c r="D15" s="7">
        <f>D8</f>
        <v>58.240400000000001</v>
      </c>
      <c r="E15" s="40" t="str">
        <f>E14</f>
        <v>cm</v>
      </c>
      <c r="F15" s="4"/>
      <c r="K15" s="4"/>
      <c r="L15" s="13"/>
      <c r="M15" s="4"/>
      <c r="N15" s="10"/>
      <c r="Q15" s="4"/>
      <c r="R15" s="4"/>
    </row>
    <row r="16" spans="2:18" x14ac:dyDescent="0.25">
      <c r="B16" s="9"/>
      <c r="G16" s="20" t="s">
        <v>52</v>
      </c>
      <c r="H16" s="8">
        <v>24.561900000000001</v>
      </c>
      <c r="I16" s="4" t="str">
        <f>E14</f>
        <v>cm</v>
      </c>
      <c r="J16" s="4"/>
      <c r="K16" s="20" t="s">
        <v>61</v>
      </c>
      <c r="L16" s="8">
        <v>41.358699999999999</v>
      </c>
      <c r="M16" s="4" t="str">
        <f>E14</f>
        <v>cm</v>
      </c>
      <c r="N16" s="10"/>
    </row>
    <row r="17" spans="2:18" x14ac:dyDescent="0.25">
      <c r="B17" s="9"/>
      <c r="C17" s="20" t="s">
        <v>1</v>
      </c>
      <c r="D17" s="8">
        <v>211.84389999999999</v>
      </c>
      <c r="E17" s="2" t="str">
        <f>E5</f>
        <v>mm</v>
      </c>
      <c r="G17" s="19" t="s">
        <v>23</v>
      </c>
      <c r="H17" s="8">
        <v>52.807699999999997</v>
      </c>
      <c r="I17" s="4" t="str">
        <f>E14</f>
        <v>cm</v>
      </c>
      <c r="J17" s="4"/>
      <c r="K17" s="20" t="s">
        <v>62</v>
      </c>
      <c r="L17" s="8">
        <v>20.001899999999999</v>
      </c>
      <c r="M17" s="4" t="str">
        <f>E14</f>
        <v>cm</v>
      </c>
      <c r="N17" s="10"/>
    </row>
    <row r="18" spans="2:18" x14ac:dyDescent="0.25">
      <c r="B18" s="9"/>
      <c r="C18" s="21" t="s">
        <v>17</v>
      </c>
      <c r="D18" s="8">
        <v>152.54990000000001</v>
      </c>
      <c r="E18" s="2" t="s">
        <v>27</v>
      </c>
      <c r="G18" s="4"/>
      <c r="H18" s="13"/>
      <c r="I18" s="4"/>
      <c r="J18" s="4"/>
      <c r="K18" s="4"/>
      <c r="L18" s="4"/>
      <c r="M18" s="4"/>
      <c r="N18" s="10"/>
    </row>
    <row r="19" spans="2:18" x14ac:dyDescent="0.25">
      <c r="B19" s="9"/>
      <c r="G19" s="2" t="s">
        <v>53</v>
      </c>
      <c r="H19" s="13">
        <f>H10*H16</f>
        <v>3858.1742299103576</v>
      </c>
      <c r="I19" s="4" t="str">
        <f>I5</f>
        <v>mm/s</v>
      </c>
      <c r="J19" s="4"/>
      <c r="K19" s="2" t="s">
        <v>63</v>
      </c>
      <c r="L19" s="13">
        <f>L10*L16</f>
        <v>1020485.0188583361</v>
      </c>
      <c r="M19" s="4" t="str">
        <f>M5</f>
        <v>mm/s2</v>
      </c>
      <c r="N19" s="10"/>
    </row>
    <row r="20" spans="2:18" ht="13" x14ac:dyDescent="0.3">
      <c r="B20" s="14"/>
      <c r="C20" s="24"/>
      <c r="D20" s="1"/>
      <c r="E20" s="1"/>
      <c r="G20" s="4" t="s">
        <v>22</v>
      </c>
      <c r="H20" s="13">
        <f>H10*H17</f>
        <v>8295.0141186486853</v>
      </c>
      <c r="I20" s="4" t="str">
        <f>I5</f>
        <v>mm/s</v>
      </c>
      <c r="J20" s="4"/>
      <c r="K20" s="4" t="s">
        <v>8</v>
      </c>
      <c r="L20" s="13">
        <f>L10*L17</f>
        <v>493527.10067537311</v>
      </c>
      <c r="M20" s="4" t="str">
        <f>M5</f>
        <v>mm/s2</v>
      </c>
      <c r="N20" s="10"/>
    </row>
    <row r="21" spans="2:18" ht="13" x14ac:dyDescent="0.3">
      <c r="B21" s="9"/>
      <c r="C21" s="29"/>
      <c r="D21" s="1"/>
      <c r="E21" s="1"/>
      <c r="G21" s="4"/>
      <c r="H21" s="13"/>
      <c r="I21" s="4"/>
      <c r="J21" s="4"/>
      <c r="K21" s="4"/>
      <c r="L21" s="4"/>
      <c r="M21" s="4"/>
      <c r="N21" s="10"/>
    </row>
    <row r="22" spans="2:18" x14ac:dyDescent="0.25">
      <c r="B22" s="9"/>
      <c r="G22" s="21" t="s">
        <v>14</v>
      </c>
      <c r="H22" s="42" t="s">
        <v>25</v>
      </c>
      <c r="I22" s="39">
        <f>IF(H22="HORARIO",-1,1)</f>
        <v>1</v>
      </c>
      <c r="J22" s="39"/>
      <c r="K22" s="21" t="s">
        <v>15</v>
      </c>
      <c r="L22" s="42" t="s">
        <v>25</v>
      </c>
      <c r="M22" s="39">
        <f>IF(L22="HORARIO",-1,1)</f>
        <v>1</v>
      </c>
      <c r="N22" s="10"/>
    </row>
    <row r="23" spans="2:18" x14ac:dyDescent="0.25">
      <c r="B23" s="9"/>
      <c r="G23" s="27" t="s">
        <v>21</v>
      </c>
      <c r="H23" s="42" t="s">
        <v>30</v>
      </c>
      <c r="I23" s="39">
        <f>IF(H23="IGUAL",0,-180)</f>
        <v>0</v>
      </c>
      <c r="J23" s="39"/>
      <c r="K23" s="27" t="s">
        <v>9</v>
      </c>
      <c r="L23" s="42" t="s">
        <v>26</v>
      </c>
      <c r="M23" s="39">
        <f>IF(L23="IGUAL",0,-180)</f>
        <v>-180</v>
      </c>
      <c r="N23" s="10"/>
    </row>
    <row r="24" spans="2:18" x14ac:dyDescent="0.25">
      <c r="B24" s="9"/>
      <c r="G24" s="4"/>
      <c r="H24" s="13"/>
      <c r="I24" s="4"/>
      <c r="J24" s="4"/>
      <c r="K24" s="4"/>
      <c r="L24" s="13"/>
      <c r="M24" s="4"/>
      <c r="N24" s="10"/>
    </row>
    <row r="25" spans="2:18" x14ac:dyDescent="0.25">
      <c r="B25" s="9"/>
      <c r="G25" s="22" t="s">
        <v>14</v>
      </c>
      <c r="H25" s="30">
        <f>I22*H19/D17</f>
        <v>18.212345174491016</v>
      </c>
      <c r="I25" s="4" t="s">
        <v>16</v>
      </c>
      <c r="J25" s="4"/>
      <c r="K25" s="22" t="s">
        <v>15</v>
      </c>
      <c r="L25" s="30">
        <f>M22*L19/D17</f>
        <v>4817.1555511314518</v>
      </c>
      <c r="M25" s="4" t="s">
        <v>7</v>
      </c>
      <c r="N25" s="10"/>
    </row>
    <row r="26" spans="2:18" x14ac:dyDescent="0.25">
      <c r="B26" s="9"/>
      <c r="G26" s="23" t="s">
        <v>22</v>
      </c>
      <c r="H26" s="30">
        <f>H20</f>
        <v>8295.0141186486853</v>
      </c>
      <c r="I26" s="4" t="str">
        <f>I5</f>
        <v>mm/s</v>
      </c>
      <c r="J26" s="4"/>
      <c r="K26" s="23" t="s">
        <v>8</v>
      </c>
      <c r="L26" s="30">
        <f>L20</f>
        <v>493527.10067537311</v>
      </c>
      <c r="M26" s="4" t="str">
        <f>M5</f>
        <v>mm/s2</v>
      </c>
      <c r="N26" s="10"/>
    </row>
    <row r="27" spans="2:18" x14ac:dyDescent="0.25">
      <c r="B27" s="9"/>
      <c r="G27" s="22" t="s">
        <v>28</v>
      </c>
      <c r="H27" s="28">
        <f>D18+I23</f>
        <v>152.54990000000001</v>
      </c>
      <c r="I27" s="29" t="s">
        <v>27</v>
      </c>
      <c r="J27" s="29"/>
      <c r="K27" s="22" t="s">
        <v>29</v>
      </c>
      <c r="L27" s="28">
        <f>D18+M23</f>
        <v>-27.450099999999992</v>
      </c>
      <c r="M27" s="29" t="s">
        <v>27</v>
      </c>
      <c r="N27" s="10"/>
    </row>
    <row r="28" spans="2:18" ht="13" thickBot="1" x14ac:dyDescent="0.3">
      <c r="B28" s="9"/>
      <c r="N28" s="10"/>
    </row>
    <row r="29" spans="2:18" ht="13.5" thickBot="1" x14ac:dyDescent="0.35">
      <c r="B29" s="47" t="s">
        <v>18</v>
      </c>
      <c r="C29" s="48"/>
      <c r="D29" s="49"/>
      <c r="E29" s="48"/>
      <c r="F29" s="48"/>
      <c r="G29" s="48"/>
      <c r="H29" s="49"/>
      <c r="I29" s="48"/>
      <c r="J29" s="48"/>
      <c r="K29" s="48"/>
      <c r="L29" s="49"/>
      <c r="M29" s="48"/>
      <c r="N29" s="50"/>
    </row>
    <row r="30" spans="2:18" x14ac:dyDescent="0.25">
      <c r="B30" s="4"/>
      <c r="C30" s="24"/>
      <c r="D30" s="13"/>
      <c r="E30" s="13"/>
      <c r="F30" s="4"/>
      <c r="G30" s="4"/>
      <c r="H30" s="13"/>
      <c r="I30" s="4"/>
      <c r="J30" s="4"/>
      <c r="K30" s="4"/>
      <c r="L30" s="13"/>
      <c r="M30" s="4"/>
      <c r="N30" s="4"/>
      <c r="O30" s="4"/>
      <c r="P30" s="4"/>
      <c r="Q30" s="4"/>
      <c r="R30" s="4"/>
    </row>
    <row r="31" spans="2:18" x14ac:dyDescent="0.25">
      <c r="B31" s="4"/>
      <c r="C31" s="24"/>
      <c r="D31" s="13"/>
      <c r="E31" s="13"/>
      <c r="F31" s="4"/>
      <c r="G31" s="4"/>
      <c r="H31" s="13"/>
      <c r="I31" s="6" t="s">
        <v>50</v>
      </c>
      <c r="J31" s="4"/>
      <c r="K31" s="4"/>
      <c r="L31" s="13"/>
      <c r="M31" s="4"/>
      <c r="N31" s="4"/>
      <c r="O31" s="4"/>
      <c r="P31" s="4"/>
      <c r="Q31" s="4"/>
      <c r="R31" s="4"/>
    </row>
    <row r="32" spans="2:18" x14ac:dyDescent="0.25">
      <c r="C32" s="25"/>
      <c r="D32" s="45" t="s">
        <v>19</v>
      </c>
      <c r="E32" s="46"/>
      <c r="G32" s="33" t="s">
        <v>1</v>
      </c>
      <c r="H32" s="34">
        <f>[1]Hoja1!$I$8</f>
        <v>211.84392015389847</v>
      </c>
      <c r="I32" s="31">
        <f>(H32-D17)/H32</f>
        <v>9.5135600119119306E-8</v>
      </c>
      <c r="J32" s="31"/>
    </row>
    <row r="33" spans="2:18" x14ac:dyDescent="0.25">
      <c r="B33" s="4"/>
      <c r="C33" s="26"/>
      <c r="D33" s="3" t="s">
        <v>47</v>
      </c>
      <c r="F33" s="4"/>
      <c r="G33" s="35" t="s">
        <v>17</v>
      </c>
      <c r="H33" s="36">
        <f>[1]Hoja1!$I$4</f>
        <v>152.549854116679</v>
      </c>
      <c r="I33" s="32">
        <f>(H33-D18)/H33</f>
        <v>-3.0077590878866687E-7</v>
      </c>
      <c r="J33" s="32"/>
      <c r="K33" s="4"/>
      <c r="L33" s="13"/>
      <c r="M33" s="4"/>
      <c r="N33" s="4"/>
      <c r="O33" s="4"/>
      <c r="P33" s="4"/>
      <c r="Q33" s="4"/>
      <c r="R33" s="4"/>
    </row>
    <row r="34" spans="2:18" x14ac:dyDescent="0.25">
      <c r="B34" s="4"/>
      <c r="C34" s="19"/>
      <c r="D34" s="45" t="s">
        <v>48</v>
      </c>
      <c r="E34" s="46"/>
      <c r="F34" s="4"/>
      <c r="G34" s="35" t="s">
        <v>14</v>
      </c>
      <c r="H34" s="36">
        <f>[1]Hoja1!$I$5</f>
        <v>18.212341336616685</v>
      </c>
      <c r="I34" s="32">
        <f>(H34-H25)/H34</f>
        <v>-2.1072932141398299E-7</v>
      </c>
      <c r="J34" s="32"/>
      <c r="K34" s="4"/>
      <c r="L34" s="13"/>
      <c r="M34" s="4"/>
      <c r="N34" s="4"/>
      <c r="O34" s="4"/>
      <c r="P34" s="4"/>
      <c r="Q34" s="4"/>
      <c r="R34" s="4"/>
    </row>
    <row r="35" spans="2:18" x14ac:dyDescent="0.25">
      <c r="B35" s="4"/>
      <c r="C35" s="23"/>
      <c r="D35" s="45" t="s">
        <v>20</v>
      </c>
      <c r="E35" s="46"/>
      <c r="F35" s="4"/>
      <c r="G35" s="37" t="s">
        <v>22</v>
      </c>
      <c r="H35" s="36">
        <f>[1]Hoja1!$I$13</f>
        <v>8295.0203960554918</v>
      </c>
      <c r="I35" s="32">
        <f>(H35-H26)/H35</f>
        <v>7.5676809781692167E-7</v>
      </c>
      <c r="J35" s="32"/>
      <c r="K35" s="4"/>
      <c r="L35" s="13"/>
      <c r="M35" s="4"/>
      <c r="N35" s="4"/>
      <c r="O35" s="4"/>
      <c r="P35" s="4"/>
      <c r="Q35" s="4"/>
      <c r="R35" s="4"/>
    </row>
    <row r="36" spans="2:18" x14ac:dyDescent="0.25">
      <c r="C36" s="33"/>
      <c r="D36" s="45" t="s">
        <v>49</v>
      </c>
      <c r="E36" s="46"/>
      <c r="G36" s="35" t="s">
        <v>15</v>
      </c>
      <c r="H36" s="34">
        <f>[1]Hoja1!$I$6</f>
        <v>4817.1540074137529</v>
      </c>
      <c r="I36" s="31">
        <f>(H36-L25)/H36</f>
        <v>-3.2046260023552403E-7</v>
      </c>
      <c r="J36" s="31"/>
    </row>
    <row r="37" spans="2:18" x14ac:dyDescent="0.25">
      <c r="G37" s="33" t="s">
        <v>8</v>
      </c>
      <c r="H37" s="34">
        <f>[1]Hoja1!$I$14</f>
        <v>493527.9509338396</v>
      </c>
      <c r="I37" s="31">
        <f>(H37-L26)/H37</f>
        <v>1.7228172485221212E-6</v>
      </c>
      <c r="J37" s="31"/>
    </row>
    <row r="38" spans="2:18" ht="13" x14ac:dyDescent="0.3">
      <c r="B38" s="4"/>
      <c r="C38" s="5"/>
      <c r="D38" s="6"/>
      <c r="E38" s="6"/>
      <c r="F38" s="6"/>
      <c r="G38" s="6"/>
      <c r="H38" s="6"/>
      <c r="I38" s="6"/>
      <c r="J38" s="6"/>
    </row>
    <row r="40" spans="2:18" x14ac:dyDescent="0.25">
      <c r="C40" s="2" t="s">
        <v>33</v>
      </c>
      <c r="D40" s="2" t="s">
        <v>34</v>
      </c>
      <c r="E40" s="2" t="s">
        <v>35</v>
      </c>
      <c r="F40" s="2" t="s">
        <v>36</v>
      </c>
      <c r="G40" s="2" t="s">
        <v>37</v>
      </c>
    </row>
    <row r="41" spans="2:18" x14ac:dyDescent="0.25">
      <c r="C41" t="s">
        <v>38</v>
      </c>
      <c r="D41" s="2" t="s">
        <v>31</v>
      </c>
      <c r="E41" s="2" t="s">
        <v>39</v>
      </c>
      <c r="F41" s="2" t="s">
        <v>40</v>
      </c>
      <c r="G41" s="2" t="s">
        <v>30</v>
      </c>
    </row>
    <row r="42" spans="2:18" x14ac:dyDescent="0.25">
      <c r="C42" t="s">
        <v>41</v>
      </c>
      <c r="D42" s="2" t="s">
        <v>16</v>
      </c>
      <c r="E42" s="2" t="s">
        <v>42</v>
      </c>
      <c r="F42" s="2" t="s">
        <v>25</v>
      </c>
      <c r="G42" s="2" t="s">
        <v>26</v>
      </c>
    </row>
    <row r="43" spans="2:18" x14ac:dyDescent="0.25">
      <c r="C43" t="s">
        <v>43</v>
      </c>
      <c r="D43" s="2"/>
    </row>
    <row r="44" spans="2:18" x14ac:dyDescent="0.25">
      <c r="C44" t="s">
        <v>44</v>
      </c>
      <c r="D44" s="2"/>
    </row>
    <row r="45" spans="2:18" x14ac:dyDescent="0.25">
      <c r="C45" t="s">
        <v>45</v>
      </c>
      <c r="D45" s="2"/>
    </row>
    <row r="46" spans="2:18" x14ac:dyDescent="0.25">
      <c r="C46" t="s">
        <v>46</v>
      </c>
      <c r="D46" s="2"/>
    </row>
  </sheetData>
  <sheetProtection algorithmName="SHA-512" hashValue="RU/Hszyzk8ZeU0Ep6zaCSYrsyMkhhbSXq+NA617lqppF2qrc/duupSSRT49MEYQxiN2ic+Q4XxcsmWCiKLfz0g==" saltValue="Artf0EgQb5mxtxkV5gAyvA==" spinCount="100000" sheet="1" objects="1" scenarios="1"/>
  <mergeCells count="6">
    <mergeCell ref="D36:E36"/>
    <mergeCell ref="D35:E35"/>
    <mergeCell ref="B29:N29"/>
    <mergeCell ref="B2:N2"/>
    <mergeCell ref="D32:E32"/>
    <mergeCell ref="D34:E34"/>
  </mergeCells>
  <phoneticPr fontId="0" type="noConversion"/>
  <dataValidations count="4">
    <dataValidation type="list" allowBlank="1" showInputMessage="1" showErrorMessage="1" sqref="E5 E14" xr:uid="{4A5560FA-B137-43AB-A03E-7A6D85C2E86C}">
      <formula1>$C$41:$C$46</formula1>
    </dataValidation>
    <dataValidation type="list" allowBlank="1" showInputMessage="1" showErrorMessage="1" sqref="E11" xr:uid="{1E6129DC-6D22-4C73-ACAE-5C09E0D48F5D}">
      <formula1>$D$41:$D$42</formula1>
    </dataValidation>
    <dataValidation type="list" allowBlank="1" showInputMessage="1" showErrorMessage="1" sqref="H22 L22" xr:uid="{2197DF49-02EE-4625-8B05-14DB553253B0}">
      <formula1>$F$41:$F$42</formula1>
    </dataValidation>
    <dataValidation type="list" allowBlank="1" showInputMessage="1" showErrorMessage="1" sqref="H23 L23" xr:uid="{3622BDAB-DB24-4634-B852-5BAA36F192C5}">
      <formula1>$G$41:$G$42</formula1>
    </dataValidation>
  </dataValidations>
  <printOptions horizontalCentered="1" verticalCentered="1"/>
  <pageMargins left="0.39370078740157483" right="0.39370078740157483" top="0.39370078740157483" bottom="0.39370078740157483" header="0" footer="0"/>
  <pageSetup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CD724-AEEF-4715-84B7-12A2EC9D2FEC}">
  <dimension ref="A1"/>
  <sheetViews>
    <sheetView workbookViewId="0"/>
  </sheetViews>
  <sheetFormatPr baseColWidth="10" defaultColWidth="9.1796875" defaultRowHeight="12.5" x14ac:dyDescent="0.25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605E1-A149-49A0-AA97-8510B0A07BCD}">
  <dimension ref="A1"/>
  <sheetViews>
    <sheetView workbookViewId="0"/>
  </sheetViews>
  <sheetFormatPr baseColWidth="10" defaultColWidth="9.1796875" defaultRowHeight="12.5" x14ac:dyDescent="0.25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Romy Pérez Moreno</cp:lastModifiedBy>
  <cp:lastPrinted>2006-10-04T04:57:55Z</cp:lastPrinted>
  <dcterms:created xsi:type="dcterms:W3CDTF">1996-11-27T10:00:04Z</dcterms:created>
  <dcterms:modified xsi:type="dcterms:W3CDTF">2024-12-17T00:53:38Z</dcterms:modified>
</cp:coreProperties>
</file>