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UAM\Academia\24O\MEC\v_1_4\"/>
    </mc:Choice>
  </mc:AlternateContent>
  <xr:revisionPtr revIDLastSave="0" documentId="13_ncr:1_{4753F302-008A-4750-89CC-C34B88956212}" xr6:coauthVersionLast="47" xr6:coauthVersionMax="47" xr10:uidLastSave="{00000000-0000-0000-0000-000000000000}"/>
  <bookViews>
    <workbookView xWindow="40730" yWindow="1930" windowWidth="19490" windowHeight="16860" xr2:uid="{AE718E23-BF17-4E89-8E88-256AFC30D7C5}"/>
  </bookViews>
  <sheets>
    <sheet name="Hoja1" sheetId="1" r:id="rId1"/>
    <sheet name="Hoja2" sheetId="2" r:id="rId2"/>
    <sheet name="Hoja3" sheetId="3" r:id="rId3"/>
  </sheets>
  <externalReferences>
    <externalReference r:id="rId4"/>
  </externalReferences>
  <definedNames>
    <definedName name="_xlnm.Print_Area" localSheetId="0">Hoja1!$B$2:$N$36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M13" i="1"/>
  <c r="M12" i="1"/>
  <c r="D17" i="1"/>
  <c r="D16" i="1"/>
  <c r="H36" i="1"/>
  <c r="H35" i="1"/>
  <c r="H34" i="1"/>
  <c r="H33" i="1"/>
  <c r="H32" i="1"/>
  <c r="H31" i="1"/>
  <c r="I10" i="1"/>
  <c r="I17" i="1"/>
  <c r="M17" i="1"/>
  <c r="M16" i="1"/>
  <c r="I16" i="1"/>
  <c r="E17" i="1"/>
  <c r="M20" i="1"/>
  <c r="M19" i="1"/>
  <c r="M8" i="1"/>
  <c r="M7" i="1"/>
  <c r="M6" i="1"/>
  <c r="M5" i="1"/>
  <c r="M10" i="1" s="1"/>
  <c r="I20" i="1"/>
  <c r="I19" i="1"/>
  <c r="I5" i="1"/>
  <c r="H13" i="1"/>
  <c r="E10" i="1"/>
  <c r="E9" i="1"/>
  <c r="E8" i="1"/>
  <c r="E7" i="1"/>
  <c r="E6" i="1"/>
  <c r="M23" i="1" l="1"/>
  <c r="L5" i="1"/>
  <c r="L10" i="1" s="1"/>
  <c r="M22" i="1"/>
  <c r="I23" i="1"/>
  <c r="I22" i="1"/>
  <c r="I32" i="1"/>
  <c r="I31" i="1"/>
  <c r="E19" i="1"/>
  <c r="D7" i="1"/>
  <c r="H11" i="1"/>
  <c r="D11" i="1" s="1"/>
  <c r="L6" i="1"/>
  <c r="L12" i="1" l="1"/>
  <c r="L20" i="1"/>
  <c r="L26" i="1" s="1"/>
  <c r="I36" i="1" s="1"/>
  <c r="L19" i="1"/>
  <c r="L25" i="1" s="1"/>
  <c r="I35" i="1" s="1"/>
  <c r="H5" i="1"/>
  <c r="H10" i="1" s="1"/>
  <c r="H19" i="1" l="1"/>
  <c r="H25" i="1" s="1"/>
  <c r="H20" i="1"/>
  <c r="H26" i="1" s="1"/>
  <c r="L8" i="1" l="1"/>
  <c r="L14" i="1" s="1"/>
  <c r="I34" i="1"/>
  <c r="L7" i="1"/>
  <c r="L13" i="1" s="1"/>
  <c r="I33" i="1"/>
</calcChain>
</file>

<file path=xl/sharedStrings.xml><?xml version="1.0" encoding="utf-8"?>
<sst xmlns="http://schemas.openxmlformats.org/spreadsheetml/2006/main" count="90" uniqueCount="64">
  <si>
    <t>r2</t>
  </si>
  <si>
    <t>r3</t>
  </si>
  <si>
    <t>r4</t>
  </si>
  <si>
    <t>E.V.</t>
  </si>
  <si>
    <t>r1</t>
  </si>
  <si>
    <t>r1x</t>
  </si>
  <si>
    <t>r1y</t>
  </si>
  <si>
    <t>ING. ROMY PÉREZ MORENO</t>
  </si>
  <si>
    <t>E.A.</t>
  </si>
  <si>
    <t>rad/s2</t>
  </si>
  <si>
    <r>
      <t>q</t>
    </r>
    <r>
      <rPr>
        <sz val="10"/>
        <rFont val="Arial"/>
        <family val="2"/>
      </rPr>
      <t>2</t>
    </r>
  </si>
  <si>
    <r>
      <t>w</t>
    </r>
    <r>
      <rPr>
        <sz val="10"/>
        <rFont val="Arial"/>
        <family val="2"/>
      </rPr>
      <t>2</t>
    </r>
  </si>
  <si>
    <r>
      <t>a</t>
    </r>
    <r>
      <rPr>
        <sz val="10"/>
        <rFont val="Arial"/>
        <family val="2"/>
      </rPr>
      <t>2</t>
    </r>
  </si>
  <si>
    <r>
      <t>q</t>
    </r>
    <r>
      <rPr>
        <sz val="10"/>
        <rFont val="Arial"/>
        <family val="2"/>
      </rPr>
      <t>1</t>
    </r>
  </si>
  <si>
    <r>
      <t>w</t>
    </r>
    <r>
      <rPr>
        <sz val="10"/>
        <rFont val="Arial"/>
        <family val="2"/>
      </rPr>
      <t>3</t>
    </r>
  </si>
  <si>
    <r>
      <t>a</t>
    </r>
    <r>
      <rPr>
        <sz val="10"/>
        <rFont val="Arial"/>
        <family val="2"/>
      </rPr>
      <t>3</t>
    </r>
  </si>
  <si>
    <r>
      <t>w</t>
    </r>
    <r>
      <rPr>
        <sz val="10"/>
        <rFont val="Arial"/>
        <family val="2"/>
      </rPr>
      <t>4</t>
    </r>
  </si>
  <si>
    <r>
      <t>a</t>
    </r>
    <r>
      <rPr>
        <sz val="10"/>
        <rFont val="Arial"/>
        <family val="2"/>
      </rPr>
      <t>4</t>
    </r>
  </si>
  <si>
    <t>Conf</t>
  </si>
  <si>
    <t>ABIERTA</t>
  </si>
  <si>
    <t>rad/s</t>
  </si>
  <si>
    <t>Dato del problema</t>
  </si>
  <si>
    <t>Resultados</t>
  </si>
  <si>
    <t>*</t>
  </si>
  <si>
    <r>
      <t>q</t>
    </r>
    <r>
      <rPr>
        <sz val="10"/>
        <rFont val="Arial"/>
        <family val="2"/>
      </rPr>
      <t>3</t>
    </r>
  </si>
  <si>
    <r>
      <t>q</t>
    </r>
    <r>
      <rPr>
        <sz val="10"/>
        <rFont val="Arial"/>
        <family val="2"/>
      </rPr>
      <t>4</t>
    </r>
  </si>
  <si>
    <t>°</t>
  </si>
  <si>
    <t>HORARIO</t>
  </si>
  <si>
    <t>ANTIHORARIO</t>
  </si>
  <si>
    <t>rpm</t>
  </si>
  <si>
    <t>CUATRO BARRAS - GRÁFICO (v 1.4 - 2024)</t>
  </si>
  <si>
    <t>Distancia</t>
  </si>
  <si>
    <t>Velocidad</t>
  </si>
  <si>
    <t>Configuración</t>
  </si>
  <si>
    <t>mm</t>
  </si>
  <si>
    <t>cm</t>
  </si>
  <si>
    <t>CRUZADA</t>
  </si>
  <si>
    <t>m</t>
  </si>
  <si>
    <t>ft</t>
  </si>
  <si>
    <t>in</t>
  </si>
  <si>
    <t>yd</t>
  </si>
  <si>
    <t>Giro</t>
  </si>
  <si>
    <t>Resultados del Excel Ecuaciones</t>
  </si>
  <si>
    <t>Trazar en el CAD</t>
  </si>
  <si>
    <t>Medir, interpretar en el CAD</t>
  </si>
  <si>
    <t>Error</t>
  </si>
  <si>
    <t>dVA</t>
  </si>
  <si>
    <t>dANA</t>
  </si>
  <si>
    <t>|VA|</t>
  </si>
  <si>
    <t>dVB</t>
  </si>
  <si>
    <t>dVBA</t>
  </si>
  <si>
    <t>|VBA|</t>
  </si>
  <si>
    <t>|VB|</t>
  </si>
  <si>
    <t>|ANA|</t>
  </si>
  <si>
    <t>|ATA|</t>
  </si>
  <si>
    <t>|ANBA|</t>
  </si>
  <si>
    <t>|ANB|</t>
  </si>
  <si>
    <t>dATA</t>
  </si>
  <si>
    <t>dANBA</t>
  </si>
  <si>
    <t>dANB</t>
  </si>
  <si>
    <t>dATBA</t>
  </si>
  <si>
    <t>dATB</t>
  </si>
  <si>
    <t>|ATBA|</t>
  </si>
  <si>
    <t>|ATB|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</si>
</sst>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4999237037263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5" fillId="2" borderId="0" xfId="0" applyNumberFormat="1" applyFont="1" applyFill="1" applyProtection="1">
      <protection locked="0"/>
    </xf>
    <xf numFmtId="164" fontId="3" fillId="3" borderId="0" xfId="0" applyNumberFormat="1" applyFont="1" applyFill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164" fontId="5" fillId="2" borderId="2" xfId="0" applyNumberFormat="1" applyFont="1" applyFill="1" applyBorder="1" applyProtection="1">
      <protection locked="0"/>
    </xf>
    <xf numFmtId="0" fontId="3" fillId="0" borderId="0" xfId="0" applyFont="1"/>
    <xf numFmtId="164" fontId="3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/>
    <xf numFmtId="0" fontId="5" fillId="2" borderId="8" xfId="0" applyFont="1" applyFill="1" applyBorder="1"/>
    <xf numFmtId="0" fontId="5" fillId="0" borderId="0" xfId="0" applyFont="1"/>
    <xf numFmtId="164" fontId="5" fillId="0" borderId="0" xfId="0" applyNumberFormat="1" applyFont="1"/>
    <xf numFmtId="0" fontId="5" fillId="0" borderId="7" xfId="0" applyFont="1" applyBorder="1"/>
    <xf numFmtId="0" fontId="5" fillId="0" borderId="6" xfId="0" applyFont="1" applyBorder="1"/>
    <xf numFmtId="0" fontId="5" fillId="2" borderId="9" xfId="0" applyFont="1" applyFill="1" applyBorder="1"/>
    <xf numFmtId="0" fontId="1" fillId="0" borderId="6" xfId="0" applyFont="1" applyBorder="1" applyAlignment="1">
      <alignment horizontal="right"/>
    </xf>
    <xf numFmtId="0" fontId="5" fillId="2" borderId="0" xfId="0" applyFont="1" applyFill="1"/>
    <xf numFmtId="0" fontId="4" fillId="2" borderId="0" xfId="0" applyFont="1" applyFill="1"/>
    <xf numFmtId="164" fontId="5" fillId="4" borderId="0" xfId="0" applyNumberFormat="1" applyFont="1" applyFill="1"/>
    <xf numFmtId="0" fontId="2" fillId="0" borderId="0" xfId="0" applyFont="1" applyAlignment="1">
      <alignment horizontal="center"/>
    </xf>
    <xf numFmtId="0" fontId="3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5" borderId="0" xfId="0" applyFont="1" applyFill="1"/>
    <xf numFmtId="0" fontId="5" fillId="0" borderId="10" xfId="0" applyFont="1" applyBorder="1"/>
    <xf numFmtId="0" fontId="5" fillId="0" borderId="11" xfId="0" applyFont="1" applyBorder="1"/>
    <xf numFmtId="164" fontId="5" fillId="0" borderId="11" xfId="0" applyNumberFormat="1" applyFont="1" applyBorder="1"/>
    <xf numFmtId="0" fontId="5" fillId="0" borderId="12" xfId="0" applyFont="1" applyBorder="1"/>
    <xf numFmtId="0" fontId="1" fillId="2" borderId="0" xfId="0" applyFont="1" applyFill="1"/>
    <xf numFmtId="164" fontId="1" fillId="0" borderId="0" xfId="0" applyNumberFormat="1" applyFont="1"/>
    <xf numFmtId="0" fontId="1" fillId="4" borderId="0" xfId="0" applyFont="1" applyFill="1"/>
    <xf numFmtId="0" fontId="1" fillId="0" borderId="0" xfId="0" applyFont="1"/>
    <xf numFmtId="0" fontId="1" fillId="3" borderId="0" xfId="0" applyFont="1" applyFill="1"/>
    <xf numFmtId="0" fontId="1" fillId="5" borderId="0" xfId="0" applyFont="1" applyFill="1"/>
    <xf numFmtId="0" fontId="4" fillId="3" borderId="0" xfId="0" applyFont="1" applyFill="1"/>
    <xf numFmtId="164" fontId="3" fillId="2" borderId="0" xfId="0" applyNumberFormat="1" applyFont="1" applyFill="1" applyProtection="1">
      <protection locked="0"/>
    </xf>
    <xf numFmtId="164" fontId="5" fillId="5" borderId="0" xfId="0" applyNumberFormat="1" applyFont="1" applyFill="1"/>
    <xf numFmtId="0" fontId="4" fillId="0" borderId="0" xfId="0" applyFont="1"/>
    <xf numFmtId="165" fontId="3" fillId="0" borderId="0" xfId="0" applyNumberFormat="1" applyFont="1"/>
    <xf numFmtId="0" fontId="3" fillId="6" borderId="0" xfId="0" applyFont="1" applyFill="1"/>
    <xf numFmtId="0" fontId="4" fillId="6" borderId="0" xfId="0" applyFont="1" applyFill="1"/>
    <xf numFmtId="164" fontId="3" fillId="6" borderId="0" xfId="0" applyNumberFormat="1" applyFont="1" applyFill="1" applyProtection="1">
      <protection locked="0"/>
    </xf>
    <xf numFmtId="164" fontId="6" fillId="0" borderId="0" xfId="0" applyNumberFormat="1" applyFont="1"/>
    <xf numFmtId="0" fontId="6" fillId="0" borderId="0" xfId="0" applyFont="1"/>
    <xf numFmtId="0" fontId="7" fillId="0" borderId="0" xfId="0" applyFont="1"/>
    <xf numFmtId="0" fontId="1" fillId="7" borderId="0" xfId="0" applyFont="1" applyFill="1" applyProtection="1">
      <protection locked="0"/>
    </xf>
    <xf numFmtId="164" fontId="8" fillId="0" borderId="0" xfId="0" applyNumberFormat="1" applyFont="1"/>
    <xf numFmtId="0" fontId="8" fillId="0" borderId="0" xfId="0" applyFont="1"/>
    <xf numFmtId="164" fontId="1" fillId="3" borderId="0" xfId="0" applyNumberFormat="1" applyFont="1" applyFill="1" applyProtection="1">
      <protection locked="0"/>
    </xf>
    <xf numFmtId="0" fontId="1" fillId="3" borderId="0" xfId="0" applyFont="1" applyFill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1" fillId="2" borderId="0" xfId="0" applyNumberFormat="1" applyFont="1" applyFill="1" applyAlignment="1" applyProtection="1">
      <alignment horizontal="right"/>
      <protection locked="0"/>
    </xf>
    <xf numFmtId="164" fontId="1" fillId="0" borderId="0" xfId="0" applyNumberFormat="1" applyFont="1"/>
    <xf numFmtId="0" fontId="0" fillId="0" borderId="0" xfId="0"/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i%20unidad\UAM\Academia\24O\MEC\v_1_4\4B%20ecuaciones%20v1_4.xlsx" TargetMode="External"/><Relationship Id="rId1" Type="http://schemas.openxmlformats.org/officeDocument/2006/relationships/externalLinkPath" Target="4B%20ecuaciones%20v1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Hoja2"/>
      <sheetName val="Hoja3"/>
    </sheetNames>
    <sheetDataSet>
      <sheetData sheetId="0">
        <row r="4">
          <cell r="K4">
            <v>96.151266536783396</v>
          </cell>
        </row>
        <row r="5">
          <cell r="K5">
            <v>58.389821791730668</v>
          </cell>
        </row>
        <row r="6">
          <cell r="K6">
            <v>7426.6629151591305</v>
          </cell>
        </row>
        <row r="8">
          <cell r="K8">
            <v>12.67584800594871</v>
          </cell>
        </row>
        <row r="9">
          <cell r="K9">
            <v>-30.43308167209408</v>
          </cell>
        </row>
        <row r="10">
          <cell r="K10">
            <v>5646.521330757063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2A5445-C858-4BEE-BCC7-AD5FB5B5AE6D}" name="Tabla1" displayName="Tabla1" ref="C39:F45" totalsRowShown="0" headerRowDxfId="5" dataDxfId="4">
  <autoFilter ref="C39:F45" xr:uid="{322A5445-C858-4BEE-BCC7-AD5FB5B5AE6D}"/>
  <tableColumns count="4">
    <tableColumn id="1" xr3:uid="{2CBA103F-49AF-4542-8EF4-7E4744418D51}" name="Distancia" dataDxfId="3"/>
    <tableColumn id="2" xr3:uid="{0E14E991-E426-4835-8D80-20EEA1E61C2F}" name="Velocidad" dataDxfId="2"/>
    <tableColumn id="3" xr3:uid="{2C4FBA7D-C2A7-4393-894F-EF2099BEF990}" name="Configuración" dataDxfId="1"/>
    <tableColumn id="4" xr3:uid="{995A0047-379F-4BFB-872E-AAD014177684}" name="Giro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8B81A-C4AD-4B10-A666-9CA1765C331A}">
  <dimension ref="B1:R45"/>
  <sheetViews>
    <sheetView tabSelected="1" workbookViewId="0">
      <selection activeCell="P15" sqref="P15"/>
    </sheetView>
  </sheetViews>
  <sheetFormatPr baseColWidth="10" defaultColWidth="9.1796875" defaultRowHeight="12.5" x14ac:dyDescent="0.25"/>
  <cols>
    <col min="1" max="1" width="4.26953125" customWidth="1"/>
    <col min="2" max="2" width="2.54296875" style="5" customWidth="1"/>
    <col min="3" max="3" width="7.1796875" style="5" customWidth="1"/>
    <col min="4" max="4" width="12.1796875" style="6" customWidth="1"/>
    <col min="5" max="5" width="10.1796875" style="5" customWidth="1"/>
    <col min="6" max="6" width="2.54296875" style="5" customWidth="1"/>
    <col min="7" max="7" width="7.1796875" style="5" customWidth="1"/>
    <col min="8" max="8" width="14.453125" style="6" customWidth="1"/>
    <col min="9" max="9" width="10.1796875" style="5" customWidth="1"/>
    <col min="10" max="10" width="2.54296875" style="5" customWidth="1"/>
    <col min="11" max="11" width="7.1796875" style="5" customWidth="1"/>
    <col min="12" max="12" width="17" style="6" customWidth="1"/>
    <col min="13" max="13" width="10.1796875" style="5" customWidth="1"/>
    <col min="14" max="14" width="2.54296875" style="5" customWidth="1"/>
    <col min="15" max="15" width="14.54296875" style="5" customWidth="1"/>
    <col min="16" max="18" width="9.1796875" style="5" customWidth="1"/>
    <col min="19" max="19" width="9.1796875" customWidth="1"/>
  </cols>
  <sheetData>
    <row r="1" spans="2:18" ht="13.5" thickBot="1" x14ac:dyDescent="0.35">
      <c r="C1" s="60"/>
      <c r="D1" s="60"/>
    </row>
    <row r="2" spans="2:18" ht="13.5" thickBot="1" x14ac:dyDescent="0.3">
      <c r="B2" s="61" t="s">
        <v>30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</row>
    <row r="3" spans="2:18" ht="13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</row>
    <row r="4" spans="2:18" x14ac:dyDescent="0.25">
      <c r="B4" s="10"/>
      <c r="D4" s="11"/>
      <c r="E4" s="12"/>
      <c r="N4" s="13"/>
    </row>
    <row r="5" spans="2:18" x14ac:dyDescent="0.25">
      <c r="B5" s="10"/>
      <c r="C5" s="14" t="s">
        <v>5</v>
      </c>
      <c r="D5" s="3">
        <v>179.05090000000001</v>
      </c>
      <c r="E5" s="50" t="s">
        <v>35</v>
      </c>
      <c r="F5" s="15"/>
      <c r="G5" s="36" t="s">
        <v>48</v>
      </c>
      <c r="H5" s="16">
        <f>ABS(H13)*D8</f>
        <v>9215.595013930104</v>
      </c>
      <c r="I5" s="36" t="str">
        <f>_xlfn.CONCAT($E$5,"/s")</f>
        <v>cm/s</v>
      </c>
      <c r="J5" s="36"/>
      <c r="K5" s="36" t="s">
        <v>53</v>
      </c>
      <c r="L5" s="16">
        <f>H13^2*D8</f>
        <v>1447582.2797110772</v>
      </c>
      <c r="M5" s="36" t="str">
        <f>_xlfn.CONCAT($E$5,"/s2")</f>
        <v>cm/s2</v>
      </c>
      <c r="N5" s="17"/>
      <c r="Q5" s="15"/>
      <c r="R5" s="15"/>
    </row>
    <row r="6" spans="2:18" x14ac:dyDescent="0.25">
      <c r="B6" s="18"/>
      <c r="C6" s="19" t="s">
        <v>6</v>
      </c>
      <c r="D6" s="4">
        <v>-42.7851</v>
      </c>
      <c r="E6" s="36" t="str">
        <f>E5</f>
        <v>cm</v>
      </c>
      <c r="F6" s="15"/>
      <c r="G6" s="15"/>
      <c r="H6" s="16"/>
      <c r="I6" s="15"/>
      <c r="J6" s="15"/>
      <c r="K6" s="36" t="s">
        <v>54</v>
      </c>
      <c r="L6" s="16">
        <f>ABS(D14)*D8</f>
        <v>46934.64</v>
      </c>
      <c r="M6" s="36" t="str">
        <f t="shared" ref="M6:M8" si="0">_xlfn.CONCAT($E$5,"/s2")</f>
        <v>cm/s2</v>
      </c>
      <c r="N6" s="17"/>
    </row>
    <row r="7" spans="2:18" x14ac:dyDescent="0.25">
      <c r="B7" s="20" t="s">
        <v>23</v>
      </c>
      <c r="C7" s="15" t="s">
        <v>4</v>
      </c>
      <c r="D7" s="16">
        <f>SQRT(D5^2+D6^2)</f>
        <v>184.09179659294981</v>
      </c>
      <c r="E7" s="36" t="str">
        <f>E5</f>
        <v>cm</v>
      </c>
      <c r="F7" s="15"/>
      <c r="G7" s="15"/>
      <c r="H7" s="16"/>
      <c r="I7" s="15"/>
      <c r="J7" s="15"/>
      <c r="K7" s="36" t="s">
        <v>55</v>
      </c>
      <c r="L7" s="16">
        <f>H25^2*D9</f>
        <v>135438.5204987434</v>
      </c>
      <c r="M7" s="36" t="str">
        <f t="shared" si="0"/>
        <v>cm/s2</v>
      </c>
      <c r="N7" s="17"/>
    </row>
    <row r="8" spans="2:18" x14ac:dyDescent="0.25">
      <c r="B8" s="18"/>
      <c r="C8" s="21" t="s">
        <v>0</v>
      </c>
      <c r="D8" s="1">
        <v>58.668300000000002</v>
      </c>
      <c r="E8" s="36" t="str">
        <f>E5</f>
        <v>cm</v>
      </c>
      <c r="F8" s="15"/>
      <c r="G8" s="15"/>
      <c r="H8" s="16"/>
      <c r="I8" s="15"/>
      <c r="J8" s="15"/>
      <c r="K8" s="36" t="s">
        <v>56</v>
      </c>
      <c r="L8" s="16">
        <f>H26^2*D10</f>
        <v>442590.31409902824</v>
      </c>
      <c r="M8" s="36" t="str">
        <f t="shared" si="0"/>
        <v>cm/s2</v>
      </c>
      <c r="N8" s="17"/>
    </row>
    <row r="9" spans="2:18" x14ac:dyDescent="0.25">
      <c r="B9" s="18"/>
      <c r="C9" s="21" t="s">
        <v>1</v>
      </c>
      <c r="D9" s="1">
        <v>146.23419999999999</v>
      </c>
      <c r="E9" s="36" t="str">
        <f>E5</f>
        <v>cm</v>
      </c>
      <c r="F9" s="15"/>
      <c r="G9" s="15"/>
      <c r="H9" s="16"/>
      <c r="I9" s="15"/>
      <c r="J9" s="15"/>
      <c r="K9" s="15"/>
      <c r="L9" s="16"/>
      <c r="M9" s="15"/>
      <c r="N9" s="17"/>
    </row>
    <row r="10" spans="2:18" x14ac:dyDescent="0.25">
      <c r="B10" s="18"/>
      <c r="C10" s="21" t="s">
        <v>2</v>
      </c>
      <c r="D10" s="1">
        <v>129.8159</v>
      </c>
      <c r="E10" s="36" t="str">
        <f>E5</f>
        <v>cm</v>
      </c>
      <c r="F10" s="15"/>
      <c r="G10" s="15" t="s">
        <v>3</v>
      </c>
      <c r="H10" s="16">
        <f>H5/D16</f>
        <v>157.07963267948966</v>
      </c>
      <c r="I10" s="15" t="str">
        <f>_xlfn.CONCAT("(",I5,")/",E16)</f>
        <v>(cm/s)/cm</v>
      </c>
      <c r="J10" s="15"/>
      <c r="K10" s="15" t="s">
        <v>8</v>
      </c>
      <c r="L10" s="16">
        <f>L5/D17</f>
        <v>24674.0110027234</v>
      </c>
      <c r="M10" s="36" t="str">
        <f>_xlfn.CONCAT("(",M5,")/",E16)</f>
        <v>(cm/s2)/cm</v>
      </c>
      <c r="N10" s="17"/>
    </row>
    <row r="11" spans="2:18" x14ac:dyDescent="0.25">
      <c r="B11" s="20" t="s">
        <v>23</v>
      </c>
      <c r="C11" s="42" t="s">
        <v>13</v>
      </c>
      <c r="D11" s="16">
        <f>DEGREES(H11)</f>
        <v>-13.439104335784277</v>
      </c>
      <c r="E11" s="36" t="s">
        <v>26</v>
      </c>
      <c r="F11" s="15"/>
      <c r="G11" s="15"/>
      <c r="H11" s="47">
        <f>ATAN2(D5,D6)</f>
        <v>-0.23455661917848122</v>
      </c>
      <c r="I11" s="15"/>
      <c r="J11" s="15"/>
      <c r="K11" s="15"/>
      <c r="L11" s="16"/>
      <c r="M11" s="15"/>
      <c r="N11" s="17"/>
      <c r="Q11" s="15"/>
      <c r="R11" s="15"/>
    </row>
    <row r="12" spans="2:18" x14ac:dyDescent="0.25">
      <c r="B12" s="18"/>
      <c r="C12" s="22" t="s">
        <v>10</v>
      </c>
      <c r="D12" s="1">
        <v>67.671700000000001</v>
      </c>
      <c r="E12" s="36" t="s">
        <v>26</v>
      </c>
      <c r="F12" s="15"/>
      <c r="G12" s="15"/>
      <c r="H12" s="16"/>
      <c r="I12" s="15"/>
      <c r="J12" s="15"/>
      <c r="K12" s="35" t="s">
        <v>57</v>
      </c>
      <c r="L12" s="23">
        <f>L6/L10</f>
        <v>1.9021893114508046</v>
      </c>
      <c r="M12" s="36" t="str">
        <f>E16</f>
        <v>cm</v>
      </c>
      <c r="N12" s="17"/>
      <c r="Q12" s="15"/>
      <c r="R12" s="15"/>
    </row>
    <row r="13" spans="2:18" x14ac:dyDescent="0.25">
      <c r="B13" s="18"/>
      <c r="C13" s="22" t="s">
        <v>11</v>
      </c>
      <c r="D13" s="1">
        <v>1500</v>
      </c>
      <c r="E13" s="50" t="s">
        <v>29</v>
      </c>
      <c r="F13" s="15"/>
      <c r="G13" s="15"/>
      <c r="H13" s="51">
        <f>IF(E13="rpm",D13*PI()/30,D13)</f>
        <v>157.07963267948966</v>
      </c>
      <c r="I13" s="15"/>
      <c r="J13" s="15"/>
      <c r="K13" s="35" t="s">
        <v>58</v>
      </c>
      <c r="L13" s="23">
        <f>L7/L10</f>
        <v>5.4891164830798829</v>
      </c>
      <c r="M13" s="36" t="str">
        <f>E16</f>
        <v>cm</v>
      </c>
      <c r="N13" s="17"/>
      <c r="Q13" s="15"/>
      <c r="R13" s="15"/>
    </row>
    <row r="14" spans="2:18" x14ac:dyDescent="0.25">
      <c r="B14" s="18"/>
      <c r="C14" s="22" t="s">
        <v>12</v>
      </c>
      <c r="D14" s="1">
        <v>800</v>
      </c>
      <c r="E14" s="36" t="s">
        <v>9</v>
      </c>
      <c r="F14" s="15"/>
      <c r="G14" s="15"/>
      <c r="H14" s="16"/>
      <c r="I14" s="15"/>
      <c r="J14" s="15"/>
      <c r="K14" s="35" t="s">
        <v>59</v>
      </c>
      <c r="L14" s="23">
        <f>L8/L10</f>
        <v>17.937509797259036</v>
      </c>
      <c r="M14" s="36" t="str">
        <f>E16</f>
        <v>cm</v>
      </c>
      <c r="N14" s="17"/>
      <c r="Q14" s="15"/>
      <c r="R14" s="15"/>
    </row>
    <row r="15" spans="2:18" x14ac:dyDescent="0.25">
      <c r="B15" s="18"/>
      <c r="C15" s="15"/>
      <c r="D15" s="16"/>
      <c r="E15" s="15"/>
      <c r="F15" s="15"/>
      <c r="G15" s="15"/>
      <c r="H15" s="16"/>
      <c r="I15" s="15"/>
      <c r="J15" s="15"/>
      <c r="K15" s="15"/>
      <c r="L15" s="16"/>
      <c r="M15" s="15"/>
      <c r="N15" s="17"/>
      <c r="Q15" s="15"/>
      <c r="R15" s="15"/>
    </row>
    <row r="16" spans="2:18" x14ac:dyDescent="0.25">
      <c r="B16" s="18"/>
      <c r="C16" s="33" t="s">
        <v>46</v>
      </c>
      <c r="D16" s="1">
        <f>D8</f>
        <v>58.668300000000002</v>
      </c>
      <c r="E16" s="50" t="s">
        <v>35</v>
      </c>
      <c r="G16" s="37" t="s">
        <v>50</v>
      </c>
      <c r="H16" s="53">
        <v>28.331900000000001</v>
      </c>
      <c r="I16" s="36" t="str">
        <f>E16</f>
        <v>cm</v>
      </c>
      <c r="J16" s="36"/>
      <c r="K16" s="37" t="s">
        <v>60</v>
      </c>
      <c r="L16" s="2">
        <v>33.465000000000003</v>
      </c>
      <c r="M16" s="36" t="str">
        <f>E16</f>
        <v>cm</v>
      </c>
      <c r="N16" s="13"/>
      <c r="O16" s="15"/>
      <c r="P16" s="15"/>
      <c r="Q16" s="15"/>
      <c r="R16" s="15"/>
    </row>
    <row r="17" spans="2:18" x14ac:dyDescent="0.25">
      <c r="B17" s="10"/>
      <c r="C17" s="33" t="s">
        <v>47</v>
      </c>
      <c r="D17" s="40">
        <f>D8</f>
        <v>58.668300000000002</v>
      </c>
      <c r="E17" s="36" t="str">
        <f>E16</f>
        <v>cm</v>
      </c>
      <c r="G17" s="37" t="s">
        <v>49</v>
      </c>
      <c r="H17" s="53">
        <v>48.255299999999998</v>
      </c>
      <c r="I17" s="36" t="str">
        <f>E16</f>
        <v>cm</v>
      </c>
      <c r="J17" s="36"/>
      <c r="K17" s="37" t="s">
        <v>61</v>
      </c>
      <c r="L17" s="53">
        <v>39.073500000000003</v>
      </c>
      <c r="M17" s="36" t="str">
        <f>E16</f>
        <v>cm</v>
      </c>
      <c r="N17" s="13"/>
      <c r="O17" s="15"/>
      <c r="P17" s="15"/>
      <c r="Q17" s="15"/>
      <c r="R17" s="15"/>
    </row>
    <row r="18" spans="2:18" x14ac:dyDescent="0.25">
      <c r="B18" s="10"/>
      <c r="L18" s="5"/>
      <c r="N18" s="13"/>
    </row>
    <row r="19" spans="2:18" x14ac:dyDescent="0.25">
      <c r="B19" s="10"/>
      <c r="C19" s="25" t="s">
        <v>18</v>
      </c>
      <c r="D19" s="57" t="s">
        <v>19</v>
      </c>
      <c r="E19" s="52">
        <f>IF(D19="ABIERTA",1,-1)</f>
        <v>1</v>
      </c>
      <c r="G19" s="36" t="s">
        <v>51</v>
      </c>
      <c r="H19" s="6">
        <f>H10*H16</f>
        <v>4450.3644451120335</v>
      </c>
      <c r="I19" s="36" t="str">
        <f>_xlfn.CONCAT($E$5,"/s")</f>
        <v>cm/s</v>
      </c>
      <c r="J19" s="36"/>
      <c r="K19" s="36" t="s">
        <v>62</v>
      </c>
      <c r="L19" s="5">
        <f>L10*L16</f>
        <v>825715.77820613864</v>
      </c>
      <c r="M19" s="36" t="str">
        <f t="shared" ref="M19:M20" si="1">_xlfn.CONCAT($E$5,"/s2")</f>
        <v>cm/s2</v>
      </c>
      <c r="N19" s="13"/>
    </row>
    <row r="20" spans="2:18" ht="13" x14ac:dyDescent="0.3">
      <c r="B20" s="10"/>
      <c r="C20" s="26"/>
      <c r="D20" s="27"/>
      <c r="E20" s="27"/>
      <c r="F20" s="27"/>
      <c r="G20" s="36" t="s">
        <v>52</v>
      </c>
      <c r="H20" s="6">
        <f>H10*H17</f>
        <v>7579.9247988385769</v>
      </c>
      <c r="I20" s="36" t="str">
        <f>_xlfn.CONCAT($E$5,"/s")</f>
        <v>cm/s</v>
      </c>
      <c r="J20" s="36"/>
      <c r="K20" s="36" t="s">
        <v>63</v>
      </c>
      <c r="L20" s="5">
        <f>L10*L17</f>
        <v>964099.9689149129</v>
      </c>
      <c r="M20" s="36" t="str">
        <f t="shared" si="1"/>
        <v>cm/s2</v>
      </c>
      <c r="N20" s="13"/>
    </row>
    <row r="21" spans="2:18" x14ac:dyDescent="0.25">
      <c r="B21" s="10"/>
      <c r="C21" s="39" t="s">
        <v>24</v>
      </c>
      <c r="D21" s="53">
        <v>12.675800000000001</v>
      </c>
      <c r="E21" s="5" t="s">
        <v>26</v>
      </c>
      <c r="L21" s="5"/>
      <c r="N21" s="13"/>
    </row>
    <row r="22" spans="2:18" x14ac:dyDescent="0.25">
      <c r="B22" s="10"/>
      <c r="C22" s="39" t="s">
        <v>25</v>
      </c>
      <c r="D22" s="53">
        <v>96.151300000000006</v>
      </c>
      <c r="E22" s="5" t="s">
        <v>26</v>
      </c>
      <c r="G22" s="39" t="s">
        <v>14</v>
      </c>
      <c r="H22" s="54" t="s">
        <v>27</v>
      </c>
      <c r="I22" s="48">
        <f>IF(H22="HORARIO",-1,1)</f>
        <v>-1</v>
      </c>
      <c r="J22" s="36"/>
      <c r="K22" s="39" t="s">
        <v>15</v>
      </c>
      <c r="L22" s="54" t="s">
        <v>28</v>
      </c>
      <c r="M22" s="48">
        <f>IF(L22="HORARIO",-1,1)</f>
        <v>1</v>
      </c>
      <c r="N22" s="17"/>
    </row>
    <row r="23" spans="2:18" x14ac:dyDescent="0.25">
      <c r="B23" s="18"/>
      <c r="C23" s="15"/>
      <c r="D23" s="16"/>
      <c r="E23" s="15"/>
      <c r="F23" s="15"/>
      <c r="G23" s="39" t="s">
        <v>16</v>
      </c>
      <c r="H23" s="54" t="s">
        <v>28</v>
      </c>
      <c r="I23" s="48">
        <f>IF(H23="HORARIO",-1,1)</f>
        <v>1</v>
      </c>
      <c r="J23" s="36"/>
      <c r="K23" s="39" t="s">
        <v>17</v>
      </c>
      <c r="L23" s="54" t="s">
        <v>28</v>
      </c>
      <c r="M23" s="48">
        <f>IF(L23="HORARIO",-1,1)</f>
        <v>1</v>
      </c>
      <c r="N23" s="17"/>
    </row>
    <row r="24" spans="2:18" x14ac:dyDescent="0.25">
      <c r="B24" s="18"/>
      <c r="C24" s="42"/>
      <c r="D24" s="56"/>
      <c r="E24" s="56"/>
      <c r="F24" s="15"/>
      <c r="G24" s="15"/>
      <c r="H24" s="16"/>
      <c r="I24" s="15"/>
      <c r="J24" s="15"/>
      <c r="K24" s="15"/>
      <c r="L24" s="16"/>
      <c r="M24" s="15"/>
      <c r="N24" s="17"/>
    </row>
    <row r="25" spans="2:18" ht="13" x14ac:dyDescent="0.3">
      <c r="B25" s="18"/>
      <c r="C25" s="36"/>
      <c r="D25" s="24"/>
      <c r="E25" s="24"/>
      <c r="F25" s="15"/>
      <c r="G25" s="28" t="s">
        <v>14</v>
      </c>
      <c r="H25" s="41">
        <f>I22*H19/D9</f>
        <v>-30.43313017824855</v>
      </c>
      <c r="I25" s="15" t="s">
        <v>20</v>
      </c>
      <c r="J25" s="15"/>
      <c r="K25" s="28" t="s">
        <v>15</v>
      </c>
      <c r="L25" s="41">
        <f>M22*L19/D9</f>
        <v>5646.5298692517808</v>
      </c>
      <c r="M25" s="15" t="s">
        <v>9</v>
      </c>
      <c r="N25" s="17"/>
    </row>
    <row r="26" spans="2:18" x14ac:dyDescent="0.25">
      <c r="B26" s="18"/>
      <c r="C26" s="15"/>
      <c r="D26" s="16"/>
      <c r="E26" s="15"/>
      <c r="F26" s="15"/>
      <c r="G26" s="28" t="s">
        <v>16</v>
      </c>
      <c r="H26" s="41">
        <f>I23*H20/D10</f>
        <v>58.389802781004306</v>
      </c>
      <c r="I26" s="15" t="s">
        <v>20</v>
      </c>
      <c r="J26" s="15"/>
      <c r="K26" s="28" t="s">
        <v>17</v>
      </c>
      <c r="L26" s="41">
        <f>M23*L20/D10</f>
        <v>7426.6709156190645</v>
      </c>
      <c r="M26" s="15" t="s">
        <v>9</v>
      </c>
      <c r="N26" s="17"/>
    </row>
    <row r="27" spans="2:18" ht="13" thickBot="1" x14ac:dyDescent="0.3">
      <c r="B27" s="29"/>
      <c r="C27" s="30"/>
      <c r="D27" s="31"/>
      <c r="E27" s="30"/>
      <c r="F27" s="30"/>
      <c r="G27" s="30"/>
      <c r="H27" s="31"/>
      <c r="I27" s="30"/>
      <c r="J27" s="30"/>
      <c r="K27" s="30"/>
      <c r="L27" s="31"/>
      <c r="M27" s="30"/>
      <c r="N27" s="32"/>
    </row>
    <row r="28" spans="2:18" ht="13.5" thickBot="1" x14ac:dyDescent="0.3">
      <c r="B28" s="61" t="s">
        <v>7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3"/>
    </row>
    <row r="30" spans="2:18" x14ac:dyDescent="0.25">
      <c r="I30" s="55" t="s">
        <v>45</v>
      </c>
    </row>
    <row r="31" spans="2:18" x14ac:dyDescent="0.25">
      <c r="C31" s="33"/>
      <c r="D31" s="58" t="s">
        <v>21</v>
      </c>
      <c r="E31" s="59"/>
      <c r="G31" s="45" t="s">
        <v>24</v>
      </c>
      <c r="H31" s="46">
        <f>[1]Hoja1!$K$8</f>
        <v>12.67584800594871</v>
      </c>
      <c r="I31" s="43">
        <f>(H31-D21)/H31</f>
        <v>3.7871981966842795E-6</v>
      </c>
      <c r="J31" s="43"/>
    </row>
    <row r="32" spans="2:18" x14ac:dyDescent="0.25">
      <c r="C32" s="35"/>
      <c r="D32" s="34" t="s">
        <v>43</v>
      </c>
      <c r="E32" s="36"/>
      <c r="G32" s="45" t="s">
        <v>25</v>
      </c>
      <c r="H32" s="46">
        <f>[1]Hoja1!$K$4</f>
        <v>96.151266536783396</v>
      </c>
      <c r="I32" s="43">
        <f>(H32-D22)/H32</f>
        <v>-3.4802678961413856E-7</v>
      </c>
      <c r="J32" s="43"/>
    </row>
    <row r="33" spans="3:10" x14ac:dyDescent="0.25">
      <c r="C33" s="37"/>
      <c r="D33" s="58" t="s">
        <v>44</v>
      </c>
      <c r="E33" s="59"/>
      <c r="G33" s="45" t="s">
        <v>14</v>
      </c>
      <c r="H33" s="46">
        <f>[1]Hoja1!$K$9</f>
        <v>-30.43308167209408</v>
      </c>
      <c r="I33" s="43">
        <f>(H33-H25)/H33</f>
        <v>-1.5938627245661729E-6</v>
      </c>
      <c r="J33" s="43"/>
    </row>
    <row r="34" spans="3:10" x14ac:dyDescent="0.25">
      <c r="C34" s="38"/>
      <c r="D34" s="58" t="s">
        <v>22</v>
      </c>
      <c r="E34" s="59"/>
      <c r="G34" s="45" t="s">
        <v>16</v>
      </c>
      <c r="H34" s="46">
        <f>[1]Hoja1!$K$5</f>
        <v>58.389821791730668</v>
      </c>
      <c r="I34" s="43">
        <f>(H34-H26)/H34</f>
        <v>3.2558288034892442E-7</v>
      </c>
      <c r="J34" s="43"/>
    </row>
    <row r="35" spans="3:10" x14ac:dyDescent="0.25">
      <c r="C35" s="44"/>
      <c r="D35" s="58" t="s">
        <v>42</v>
      </c>
      <c r="E35" s="59"/>
      <c r="G35" s="45" t="s">
        <v>15</v>
      </c>
      <c r="H35" s="46">
        <f>[1]Hoja1!$K$10</f>
        <v>5646.521330757063</v>
      </c>
      <c r="I35" s="43">
        <f>(H35-L25)/H35</f>
        <v>-1.512169036067974E-6</v>
      </c>
      <c r="J35" s="43"/>
    </row>
    <row r="36" spans="3:10" x14ac:dyDescent="0.25">
      <c r="G36" s="45" t="s">
        <v>17</v>
      </c>
      <c r="H36" s="46">
        <f>[1]Hoja1!$K$6</f>
        <v>7426.6629151591305</v>
      </c>
      <c r="I36" s="43">
        <f>(H36-L26)/H36</f>
        <v>-1.077261756108473E-6</v>
      </c>
      <c r="J36" s="43"/>
    </row>
    <row r="39" spans="3:10" x14ac:dyDescent="0.25">
      <c r="C39" s="49" t="s">
        <v>31</v>
      </c>
      <c r="D39" s="49" t="s">
        <v>32</v>
      </c>
      <c r="E39" s="49" t="s">
        <v>33</v>
      </c>
      <c r="F39" s="36" t="s">
        <v>41</v>
      </c>
    </row>
    <row r="40" spans="3:10" x14ac:dyDescent="0.25">
      <c r="C40" t="s">
        <v>34</v>
      </c>
      <c r="D40" s="49" t="s">
        <v>29</v>
      </c>
      <c r="E40" s="49" t="s">
        <v>19</v>
      </c>
      <c r="F40" s="36" t="s">
        <v>27</v>
      </c>
    </row>
    <row r="41" spans="3:10" x14ac:dyDescent="0.25">
      <c r="C41" t="s">
        <v>35</v>
      </c>
      <c r="D41" s="49" t="s">
        <v>20</v>
      </c>
      <c r="E41" s="49" t="s">
        <v>36</v>
      </c>
      <c r="F41" s="36" t="s">
        <v>28</v>
      </c>
    </row>
    <row r="42" spans="3:10" x14ac:dyDescent="0.25">
      <c r="C42" t="s">
        <v>37</v>
      </c>
      <c r="D42" s="49"/>
      <c r="E42" s="49"/>
      <c r="F42" s="36"/>
    </row>
    <row r="43" spans="3:10" x14ac:dyDescent="0.25">
      <c r="C43" t="s">
        <v>38</v>
      </c>
      <c r="D43" s="49"/>
      <c r="E43" s="49"/>
      <c r="F43" s="36"/>
    </row>
    <row r="44" spans="3:10" x14ac:dyDescent="0.25">
      <c r="C44" t="s">
        <v>39</v>
      </c>
      <c r="D44" s="49"/>
      <c r="E44" s="49"/>
      <c r="F44" s="36"/>
    </row>
    <row r="45" spans="3:10" x14ac:dyDescent="0.25">
      <c r="C45" t="s">
        <v>40</v>
      </c>
      <c r="D45" s="49"/>
      <c r="E45" s="49"/>
      <c r="F45" s="36"/>
    </row>
  </sheetData>
  <sheetProtection algorithmName="SHA-512" hashValue="5FT8JNXFFms5p0j+OxgxwHZVmcFwvv/aDWoGH5BgnpEGYwHoKFbW9L4GtUiB0G2ZRLh61e5V3zRt3zwFcB5bxw==" saltValue="rVKGWV7/3DzbKcAv5nB07g==" spinCount="100000" sheet="1" objects="1" scenarios="1"/>
  <mergeCells count="7">
    <mergeCell ref="D35:E35"/>
    <mergeCell ref="C1:D1"/>
    <mergeCell ref="B2:N2"/>
    <mergeCell ref="D34:E34"/>
    <mergeCell ref="B28:N28"/>
    <mergeCell ref="D31:E31"/>
    <mergeCell ref="D33:E33"/>
  </mergeCells>
  <phoneticPr fontId="0" type="noConversion"/>
  <dataValidations count="4">
    <dataValidation type="list" allowBlank="1" showInputMessage="1" showErrorMessage="1" sqref="E5 E16" xr:uid="{6AF2A396-9F6C-4961-8B34-74B713C86369}">
      <formula1>$C$40:$C$45</formula1>
    </dataValidation>
    <dataValidation type="list" allowBlank="1" showInputMessage="1" showErrorMessage="1" sqref="E13" xr:uid="{B23BBE45-DC0F-4271-8AAE-D5C68E23BAD7}">
      <formula1>$D$40:$D$41</formula1>
    </dataValidation>
    <dataValidation type="list" allowBlank="1" showInputMessage="1" showErrorMessage="1" sqref="D19" xr:uid="{063A9EED-C5E7-4A55-89E4-FC80F6B95D1C}">
      <formula1>$E$40:$E$41</formula1>
    </dataValidation>
    <dataValidation type="list" allowBlank="1" showInputMessage="1" showErrorMessage="1" sqref="L22:L23 H22:H23" xr:uid="{3C944F34-3C35-4CF7-965C-058BA75B9774}">
      <formula1>$F$40:$F$41</formula1>
    </dataValidation>
  </dataValidations>
  <printOptions horizontalCentered="1" verticalCentered="1"/>
  <pageMargins left="0.39370078740157483" right="0.39370078740157483" top="0.39370078740157483" bottom="0.39370078740157483" header="0" footer="0"/>
  <pageSetup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E9D9A-387D-40CA-B8E0-2283FE103C3F}">
  <dimension ref="A1"/>
  <sheetViews>
    <sheetView workbookViewId="0"/>
  </sheetViews>
  <sheetFormatPr baseColWidth="10" defaultColWidth="9.1796875" defaultRowHeight="12.5" x14ac:dyDescent="0.25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06B2A-5391-4D87-B70B-0211ED6052D3}">
  <dimension ref="A1"/>
  <sheetViews>
    <sheetView workbookViewId="0"/>
  </sheetViews>
  <sheetFormatPr baseColWidth="10" defaultColWidth="9.1796875" defaultRowHeight="12.5" x14ac:dyDescent="0.25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Romy Pérez Moreno</cp:lastModifiedBy>
  <cp:lastPrinted>2006-10-04T05:00:16Z</cp:lastPrinted>
  <dcterms:created xsi:type="dcterms:W3CDTF">1996-11-27T10:00:04Z</dcterms:created>
  <dcterms:modified xsi:type="dcterms:W3CDTF">2024-12-17T00:45:47Z</dcterms:modified>
</cp:coreProperties>
</file>